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defaultThemeVersion="124226"/>
  <mc:AlternateContent xmlns:mc="http://schemas.openxmlformats.org/markup-compatibility/2006">
    <mc:Choice Requires="x15">
      <x15ac:absPath xmlns:x15ac="http://schemas.microsoft.com/office/spreadsheetml/2010/11/ac" url="https://mygainwell-my.sharepoint.com/personal/bianca_pompa_gainwelltechnologies_com/Documents/Documents/0                                 NBF 2022/Indiana MMIS Extension/Pricing/FINAL CLIENT PRICING/"/>
    </mc:Choice>
  </mc:AlternateContent>
  <xr:revisionPtr revIDLastSave="1" documentId="13_ncr:1_{49657DB5-C9F3-4C48-8F09-381D3D78325C}" xr6:coauthVersionLast="47" xr6:coauthVersionMax="47" xr10:uidLastSave="{5A5BBFFC-4DCC-4CBB-ABEC-AB2136647DDA}"/>
  <workbookProtection workbookAlgorithmName="SHA-512" workbookHashValue="fO4P3kDtIVjGNvw1NFv/kEisgvxdBbH8e2WoMC9N5/suU7Db7ffRzx2SLyvb9nVBg+rYXCw+9lNn3cwZNBPm+w==" workbookSaltValue="sjnT5LIQk6De3jpiNkHavA==" workbookSpinCount="100000" lockStructure="1"/>
  <bookViews>
    <workbookView xWindow="-108" yWindow="-108" windowWidth="23256" windowHeight="12576" tabRatio="825" activeTab="1" xr2:uid="{00000000-000D-0000-FFFF-FFFF00000000}"/>
  </bookViews>
  <sheets>
    <sheet name="Title" sheetId="1" r:id="rId1"/>
    <sheet name="Cost Proposal Summary" sheetId="4" r:id="rId2"/>
    <sheet name="Staffing Rates" sheetId="5" r:id="rId3"/>
    <sheet name="Phase-In Transition + Cred. Dev" sheetId="26" r:id="rId4"/>
    <sheet name="Tech M&amp;O Data Mgmt." sheetId="38" r:id="rId5"/>
    <sheet name="Other Technical Costs" sheetId="10" r:id="rId6"/>
    <sheet name="Mod Pool" sheetId="25" r:id="rId7"/>
    <sheet name="Reimbursements &amp; Claims" sheetId="37" r:id="rId8"/>
    <sheet name="Fiscal Agent &amp; Accounting" sheetId="40" r:id="rId9"/>
    <sheet name="Member Services" sheetId="36" r:id="rId10"/>
    <sheet name="Provider Services" sheetId="29" r:id="rId11"/>
    <sheet name="Credentialing (CVO)" sheetId="34" r:id="rId12"/>
    <sheet name="Call Center &amp; Service Desk" sheetId="39" r:id="rId13"/>
    <sheet name="EVV" sheetId="35" r:id="rId14"/>
    <sheet name="TPL Rec., Cost Avoid., &amp; Post." sheetId="41" r:id="rId15"/>
    <sheet name="COLD Business Intel &amp; ReportDDI" sheetId="17" state="hidden" r:id="rId16"/>
  </sheets>
  <definedNames>
    <definedName name="_xlnm.Print_Area" localSheetId="12">'Call Center &amp; Service Desk'!$A$1:$I$42</definedName>
    <definedName name="_xlnm.Print_Area" localSheetId="1">'Cost Proposal Summary'!$A$1:$F$6</definedName>
    <definedName name="_xlnm.Print_Area" localSheetId="11">'Credentialing (CVO)'!$A$1:$I$60</definedName>
    <definedName name="_xlnm.Print_Area" localSheetId="13">EVV!$A$1:$I$60</definedName>
    <definedName name="_xlnm.Print_Area" localSheetId="8">'Fiscal Agent &amp; Accounting'!$A$1:$I$42</definedName>
    <definedName name="_xlnm.Print_Area" localSheetId="9">'Member Services'!$A$1:$I$60</definedName>
    <definedName name="_xlnm.Print_Area" localSheetId="6">'Mod Pool'!$A$1:$G$17</definedName>
    <definedName name="_xlnm.Print_Area" localSheetId="5">'Other Technical Costs'!$B$1:$I$37</definedName>
    <definedName name="_xlnm.Print_Area" localSheetId="3">'Phase-In Transition + Cred. Dev'!$A$1:$G$20</definedName>
    <definedName name="_xlnm.Print_Area" localSheetId="10">'Provider Services'!$A$1:$I$42</definedName>
    <definedName name="_xlnm.Print_Area" localSheetId="7">'Reimbursements &amp; Claims'!$A$1:$I$42</definedName>
    <definedName name="_xlnm.Print_Area" localSheetId="2">'Staffing Rates'!$B$1:$H$60</definedName>
    <definedName name="_xlnm.Print_Area" localSheetId="4">'Tech M&amp;O Data Mgmt.'!$A$1:$I$60</definedName>
    <definedName name="_xlnm.Print_Area" localSheetId="0">Title!$A$1:$G$14</definedName>
    <definedName name="_xlnm.Print_Area" localSheetId="14">'TPL Rec., Cost Avoid., &amp; Post.'!$B$1:$F$14</definedName>
    <definedName name="_xlnm.Print_Titles" localSheetId="12">'Call Center &amp; Service Desk'!$B:$B,'Call Center &amp; Service Desk'!$1:$3</definedName>
    <definedName name="_xlnm.Print_Titles" localSheetId="15">'COLD Business Intel &amp; ReportDDI'!$A:$C,'COLD Business Intel &amp; ReportDDI'!$1:$5</definedName>
    <definedName name="_xlnm.Print_Titles" localSheetId="11">'Credentialing (CVO)'!$B:$B,'Credentialing (CVO)'!$1:$3</definedName>
    <definedName name="_xlnm.Print_Titles" localSheetId="13">EVV!$B:$B,EVV!$1:$3</definedName>
    <definedName name="_xlnm.Print_Titles" localSheetId="8">'Fiscal Agent &amp; Accounting'!$B:$B,'Fiscal Agent &amp; Accounting'!$1:$3</definedName>
    <definedName name="_xlnm.Print_Titles" localSheetId="9">'Member Services'!$B:$B,'Member Services'!$1:$3</definedName>
    <definedName name="_xlnm.Print_Titles" localSheetId="6">'Mod Pool'!$B:$B,'Mod Pool'!$1:$3</definedName>
    <definedName name="_xlnm.Print_Titles" localSheetId="5">'Other Technical Costs'!$C:$C,'Other Technical Costs'!$1:$3</definedName>
    <definedName name="_xlnm.Print_Titles" localSheetId="3">'Phase-In Transition + Cred. Dev'!$B:$B,'Phase-In Transition + Cred. Dev'!$1:$3</definedName>
    <definedName name="_xlnm.Print_Titles" localSheetId="10">'Provider Services'!$B:$B,'Provider Services'!$1:$3</definedName>
    <definedName name="_xlnm.Print_Titles" localSheetId="7">'Reimbursements &amp; Claims'!$B:$B,'Reimbursements &amp; Claims'!$1:$3</definedName>
    <definedName name="_xlnm.Print_Titles" localSheetId="4">'Tech M&amp;O Data Mgmt.'!$B:$B,'Tech M&amp;O Data Mgmt.'!$1:$3</definedName>
    <definedName name="_xlnm.Print_Titles" localSheetId="14">'TPL Rec., Cost Avoid., &amp; Post.'!$C:$C,'TPL Rec., Cost Avoid., &amp; Post.'!$1:$3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0" l="1"/>
  <c r="F90" i="26"/>
  <c r="D9" i="41" l="1"/>
  <c r="G33" i="10"/>
  <c r="G34" i="10"/>
  <c r="G35" i="10"/>
  <c r="G32" i="10"/>
  <c r="D59" i="38"/>
  <c r="E62" i="26"/>
  <c r="E27" i="10"/>
  <c r="F76" i="26"/>
  <c r="F24" i="10"/>
  <c r="F25" i="10"/>
  <c r="F2" i="26"/>
  <c r="B57" i="35"/>
  <c r="B58" i="35"/>
  <c r="C12" i="26"/>
  <c r="D12" i="26"/>
  <c r="F12" i="26" s="1"/>
  <c r="B56" i="39"/>
  <c r="B57" i="39"/>
  <c r="B58" i="39"/>
  <c r="B55" i="34"/>
  <c r="B56" i="34"/>
  <c r="B57" i="34"/>
  <c r="B58" i="34"/>
  <c r="B56" i="29"/>
  <c r="B57" i="29"/>
  <c r="B58" i="29"/>
  <c r="C60" i="26"/>
  <c r="C61" i="26"/>
  <c r="C59" i="26"/>
  <c r="B39" i="38"/>
  <c r="B40" i="38"/>
  <c r="B41" i="38"/>
  <c r="B42" i="38"/>
  <c r="B43" i="38"/>
  <c r="B44" i="38"/>
  <c r="B45" i="38"/>
  <c r="B46" i="38"/>
  <c r="B47" i="38"/>
  <c r="B48" i="38"/>
  <c r="B49" i="38"/>
  <c r="B50" i="38"/>
  <c r="B51" i="38"/>
  <c r="B52" i="38"/>
  <c r="B53" i="38"/>
  <c r="B54" i="38"/>
  <c r="B55" i="38"/>
  <c r="B56" i="38"/>
  <c r="B57" i="38"/>
  <c r="B58" i="38"/>
  <c r="B39" i="37"/>
  <c r="B40" i="37"/>
  <c r="B41" i="37"/>
  <c r="B42" i="37"/>
  <c r="B43" i="37"/>
  <c r="B44" i="37"/>
  <c r="B45" i="37"/>
  <c r="B46" i="37"/>
  <c r="B47" i="37"/>
  <c r="B48" i="37"/>
  <c r="B49" i="37"/>
  <c r="B50" i="37"/>
  <c r="B51" i="37"/>
  <c r="B52" i="37"/>
  <c r="B53" i="37"/>
  <c r="B54" i="37"/>
  <c r="B55" i="37"/>
  <c r="B56" i="37"/>
  <c r="B57" i="37"/>
  <c r="B58" i="37"/>
  <c r="B49" i="40"/>
  <c r="B50" i="40"/>
  <c r="B51" i="40"/>
  <c r="B52" i="40"/>
  <c r="B53" i="40"/>
  <c r="B54" i="40"/>
  <c r="B55" i="40"/>
  <c r="B56" i="40"/>
  <c r="B57" i="40"/>
  <c r="B58" i="40"/>
  <c r="B18" i="36"/>
  <c r="B19" i="36"/>
  <c r="B20" i="36"/>
  <c r="B21" i="36"/>
  <c r="B22" i="36"/>
  <c r="B23" i="36"/>
  <c r="B24" i="36"/>
  <c r="B25" i="36"/>
  <c r="B26" i="36"/>
  <c r="B27" i="36"/>
  <c r="B28" i="36"/>
  <c r="B29" i="36"/>
  <c r="B30" i="36"/>
  <c r="B31" i="36"/>
  <c r="B32" i="36"/>
  <c r="B33" i="36"/>
  <c r="B34" i="36"/>
  <c r="B35" i="36"/>
  <c r="B36" i="36"/>
  <c r="B37" i="36"/>
  <c r="B38" i="36"/>
  <c r="B39" i="36"/>
  <c r="B40" i="36"/>
  <c r="B41" i="36"/>
  <c r="B42" i="36"/>
  <c r="B43" i="36"/>
  <c r="B44" i="36"/>
  <c r="B45" i="36"/>
  <c r="B46" i="36"/>
  <c r="B47" i="36"/>
  <c r="B48" i="36"/>
  <c r="B49" i="36"/>
  <c r="B50" i="36"/>
  <c r="B51" i="36"/>
  <c r="B52" i="36"/>
  <c r="B53" i="36"/>
  <c r="B54" i="36"/>
  <c r="B55" i="36"/>
  <c r="B56" i="36"/>
  <c r="B57" i="36"/>
  <c r="B58" i="36"/>
  <c r="D44" i="26"/>
  <c r="F44" i="26" s="1"/>
  <c r="D45" i="26"/>
  <c r="F45" i="26" s="1"/>
  <c r="D46" i="26"/>
  <c r="F46" i="26" s="1"/>
  <c r="D47" i="26"/>
  <c r="F47" i="26" s="1"/>
  <c r="D48" i="26"/>
  <c r="F48" i="26" s="1"/>
  <c r="D49" i="26"/>
  <c r="F49" i="26" s="1"/>
  <c r="D50" i="26"/>
  <c r="F50" i="26" s="1"/>
  <c r="D51" i="26"/>
  <c r="F51" i="26" s="1"/>
  <c r="D52" i="26"/>
  <c r="F52" i="26" s="1"/>
  <c r="D53" i="26"/>
  <c r="F53" i="26" s="1"/>
  <c r="D54" i="26"/>
  <c r="F54" i="26" s="1"/>
  <c r="D55" i="26"/>
  <c r="F55" i="26" s="1"/>
  <c r="D56" i="26"/>
  <c r="F56" i="26" s="1"/>
  <c r="D57" i="26"/>
  <c r="F57" i="26" s="1"/>
  <c r="D58" i="26"/>
  <c r="F58" i="26" s="1"/>
  <c r="D59" i="26"/>
  <c r="F59" i="26" s="1"/>
  <c r="D60" i="26"/>
  <c r="F60" i="26" s="1"/>
  <c r="D61" i="26"/>
  <c r="F61" i="26" s="1"/>
  <c r="E19" i="10"/>
  <c r="F11" i="10"/>
  <c r="F12" i="10"/>
  <c r="F13" i="10"/>
  <c r="F14" i="10"/>
  <c r="F15" i="10"/>
  <c r="F16" i="10"/>
  <c r="F17" i="10"/>
  <c r="F18" i="10"/>
  <c r="F26" i="10"/>
  <c r="E2" i="41"/>
  <c r="F2" i="35"/>
  <c r="G22" i="4"/>
  <c r="F22" i="4"/>
  <c r="E22" i="4"/>
  <c r="D22" i="4"/>
  <c r="G20" i="4"/>
  <c r="F20" i="4"/>
  <c r="D59" i="35"/>
  <c r="B18" i="35"/>
  <c r="B19" i="35"/>
  <c r="B20" i="35"/>
  <c r="B21" i="35"/>
  <c r="B22" i="35"/>
  <c r="B23" i="35"/>
  <c r="B24" i="35"/>
  <c r="B25" i="35"/>
  <c r="B26" i="35"/>
  <c r="B27" i="35"/>
  <c r="B28" i="35"/>
  <c r="B29" i="35"/>
  <c r="B30" i="35"/>
  <c r="B31" i="35"/>
  <c r="B32" i="35"/>
  <c r="B33" i="35"/>
  <c r="B34" i="35"/>
  <c r="B35" i="35"/>
  <c r="B36" i="35"/>
  <c r="B37" i="35"/>
  <c r="B38" i="35"/>
  <c r="B39" i="35"/>
  <c r="B40" i="35"/>
  <c r="B41" i="35"/>
  <c r="B42" i="35"/>
  <c r="B43" i="35"/>
  <c r="B44" i="35"/>
  <c r="B45" i="35"/>
  <c r="B46" i="35"/>
  <c r="B47" i="35"/>
  <c r="B48" i="35"/>
  <c r="B49" i="35"/>
  <c r="B50" i="35"/>
  <c r="B51" i="35"/>
  <c r="B52" i="35"/>
  <c r="B53" i="35"/>
  <c r="B54" i="35"/>
  <c r="B55" i="35"/>
  <c r="B56" i="35"/>
  <c r="B17" i="35"/>
  <c r="C58" i="35"/>
  <c r="G58" i="35" s="1"/>
  <c r="C57" i="35"/>
  <c r="G57" i="35" s="1"/>
  <c r="C56" i="35"/>
  <c r="G56" i="35" s="1"/>
  <c r="C55" i="35"/>
  <c r="F55" i="35" s="1"/>
  <c r="C54" i="35"/>
  <c r="E54" i="35" s="1"/>
  <c r="C53" i="35"/>
  <c r="G53" i="35" s="1"/>
  <c r="C52" i="35"/>
  <c r="E52" i="35" s="1"/>
  <c r="C51" i="35"/>
  <c r="G51" i="35" s="1"/>
  <c r="C50" i="35"/>
  <c r="G50" i="35" s="1"/>
  <c r="C49" i="35"/>
  <c r="G49" i="35" s="1"/>
  <c r="C48" i="35"/>
  <c r="G48" i="35" s="1"/>
  <c r="C47" i="35"/>
  <c r="F47" i="35" s="1"/>
  <c r="C46" i="35"/>
  <c r="G46" i="35" s="1"/>
  <c r="C45" i="35"/>
  <c r="G45" i="35" s="1"/>
  <c r="C44" i="35"/>
  <c r="E44" i="35" s="1"/>
  <c r="C43" i="35"/>
  <c r="G43" i="35" s="1"/>
  <c r="C42" i="35"/>
  <c r="G42" i="35" s="1"/>
  <c r="C41" i="35"/>
  <c r="G41" i="35" s="1"/>
  <c r="C40" i="35"/>
  <c r="G40" i="35" s="1"/>
  <c r="C39" i="35"/>
  <c r="F39" i="35" s="1"/>
  <c r="C38" i="35"/>
  <c r="E38" i="35" s="1"/>
  <c r="C37" i="35"/>
  <c r="G37" i="35" s="1"/>
  <c r="C36" i="35"/>
  <c r="E36" i="35" s="1"/>
  <c r="C35" i="35"/>
  <c r="G35" i="35" s="1"/>
  <c r="C34" i="35"/>
  <c r="G34" i="35" s="1"/>
  <c r="C33" i="35"/>
  <c r="G33" i="35" s="1"/>
  <c r="C32" i="35"/>
  <c r="G32" i="35" s="1"/>
  <c r="C31" i="35"/>
  <c r="F31" i="35" s="1"/>
  <c r="C30" i="35"/>
  <c r="E30" i="35" s="1"/>
  <c r="C29" i="35"/>
  <c r="G29" i="35" s="1"/>
  <c r="C28" i="35"/>
  <c r="E28" i="35" s="1"/>
  <c r="C27" i="35"/>
  <c r="G27" i="35" s="1"/>
  <c r="C26" i="35"/>
  <c r="G26" i="35" s="1"/>
  <c r="C25" i="35"/>
  <c r="G25" i="35" s="1"/>
  <c r="C24" i="35"/>
  <c r="G24" i="35" s="1"/>
  <c r="C23" i="35"/>
  <c r="F23" i="35" s="1"/>
  <c r="B18" i="39"/>
  <c r="B19" i="39"/>
  <c r="B20" i="39"/>
  <c r="B21" i="39"/>
  <c r="B22" i="39"/>
  <c r="B23" i="39"/>
  <c r="B24" i="39"/>
  <c r="B25" i="39"/>
  <c r="B26" i="39"/>
  <c r="B27" i="39"/>
  <c r="B28" i="39"/>
  <c r="B29" i="39"/>
  <c r="B30" i="39"/>
  <c r="B31" i="39"/>
  <c r="B32" i="39"/>
  <c r="B33" i="39"/>
  <c r="B34" i="39"/>
  <c r="B35" i="39"/>
  <c r="B36" i="39"/>
  <c r="B37" i="39"/>
  <c r="B38" i="39"/>
  <c r="B39" i="39"/>
  <c r="B40" i="39"/>
  <c r="B41" i="39"/>
  <c r="B42" i="39"/>
  <c r="B43" i="39"/>
  <c r="B44" i="39"/>
  <c r="B45" i="39"/>
  <c r="B46" i="39"/>
  <c r="B47" i="39"/>
  <c r="B48" i="39"/>
  <c r="B49" i="39"/>
  <c r="B50" i="39"/>
  <c r="B51" i="39"/>
  <c r="B52" i="39"/>
  <c r="B53" i="39"/>
  <c r="B54" i="39"/>
  <c r="B55" i="39"/>
  <c r="B17" i="39"/>
  <c r="B18" i="34"/>
  <c r="B19" i="34"/>
  <c r="B20" i="34"/>
  <c r="B21" i="34"/>
  <c r="B22" i="34"/>
  <c r="B23" i="34"/>
  <c r="B24" i="34"/>
  <c r="B25" i="34"/>
  <c r="B26" i="34"/>
  <c r="B27" i="34"/>
  <c r="B28" i="34"/>
  <c r="B29" i="34"/>
  <c r="B30" i="34"/>
  <c r="B31" i="34"/>
  <c r="B32" i="34"/>
  <c r="B33" i="34"/>
  <c r="B34" i="34"/>
  <c r="B35" i="34"/>
  <c r="B36" i="34"/>
  <c r="B37" i="34"/>
  <c r="B38" i="34"/>
  <c r="B39" i="34"/>
  <c r="B40" i="34"/>
  <c r="B41" i="34"/>
  <c r="B42" i="34"/>
  <c r="B43" i="34"/>
  <c r="B44" i="34"/>
  <c r="B45" i="34"/>
  <c r="B46" i="34"/>
  <c r="B47" i="34"/>
  <c r="B48" i="34"/>
  <c r="B49" i="34"/>
  <c r="B50" i="34"/>
  <c r="B51" i="34"/>
  <c r="B52" i="34"/>
  <c r="B53" i="34"/>
  <c r="B54" i="34"/>
  <c r="B17" i="34"/>
  <c r="B17" i="29"/>
  <c r="D59" i="39"/>
  <c r="C58" i="39"/>
  <c r="E58" i="39" s="1"/>
  <c r="C57" i="39"/>
  <c r="F57" i="39" s="1"/>
  <c r="C56" i="39"/>
  <c r="G56" i="39" s="1"/>
  <c r="C55" i="39"/>
  <c r="G55" i="39" s="1"/>
  <c r="C54" i="39"/>
  <c r="E54" i="39" s="1"/>
  <c r="C53" i="39"/>
  <c r="F53" i="39" s="1"/>
  <c r="C52" i="39"/>
  <c r="E52" i="39" s="1"/>
  <c r="C51" i="39"/>
  <c r="G51" i="39" s="1"/>
  <c r="C50" i="39"/>
  <c r="E50" i="39" s="1"/>
  <c r="C49" i="39"/>
  <c r="F49" i="39" s="1"/>
  <c r="C48" i="39"/>
  <c r="G48" i="39" s="1"/>
  <c r="C47" i="39"/>
  <c r="G47" i="39" s="1"/>
  <c r="C46" i="39"/>
  <c r="E46" i="39" s="1"/>
  <c r="C45" i="39"/>
  <c r="F45" i="39" s="1"/>
  <c r="C44" i="39"/>
  <c r="E44" i="39" s="1"/>
  <c r="C43" i="39"/>
  <c r="G43" i="39" s="1"/>
  <c r="C42" i="39"/>
  <c r="E42" i="39" s="1"/>
  <c r="C41" i="39"/>
  <c r="F41" i="39" s="1"/>
  <c r="C40" i="39"/>
  <c r="G40" i="39" s="1"/>
  <c r="C39" i="39"/>
  <c r="G39" i="39" s="1"/>
  <c r="C38" i="39"/>
  <c r="E38" i="39" s="1"/>
  <c r="C37" i="39"/>
  <c r="F37" i="39" s="1"/>
  <c r="C36" i="39"/>
  <c r="E36" i="39" s="1"/>
  <c r="C35" i="39"/>
  <c r="G35" i="39" s="1"/>
  <c r="C34" i="39"/>
  <c r="E34" i="39" s="1"/>
  <c r="C33" i="39"/>
  <c r="F33" i="39" s="1"/>
  <c r="C32" i="39"/>
  <c r="G32" i="39" s="1"/>
  <c r="C31" i="39"/>
  <c r="G31" i="39" s="1"/>
  <c r="C30" i="39"/>
  <c r="G30" i="39" s="1"/>
  <c r="C29" i="39"/>
  <c r="F29" i="39" s="1"/>
  <c r="C28" i="39"/>
  <c r="E28" i="39" s="1"/>
  <c r="C27" i="39"/>
  <c r="G27" i="39" s="1"/>
  <c r="C26" i="39"/>
  <c r="E26" i="39" s="1"/>
  <c r="C25" i="39"/>
  <c r="F25" i="39" s="1"/>
  <c r="C24" i="39"/>
  <c r="G24" i="39" s="1"/>
  <c r="C23" i="39"/>
  <c r="G23" i="39" s="1"/>
  <c r="D59" i="34"/>
  <c r="C58" i="34"/>
  <c r="G58" i="34" s="1"/>
  <c r="C57" i="34"/>
  <c r="G57" i="34" s="1"/>
  <c r="C56" i="34"/>
  <c r="G56" i="34" s="1"/>
  <c r="C55" i="34"/>
  <c r="G55" i="34" s="1"/>
  <c r="C54" i="34"/>
  <c r="G54" i="34" s="1"/>
  <c r="C53" i="34"/>
  <c r="F53" i="34" s="1"/>
  <c r="C52" i="34"/>
  <c r="E52" i="34" s="1"/>
  <c r="C51" i="34"/>
  <c r="G51" i="34" s="1"/>
  <c r="C50" i="34"/>
  <c r="F50" i="34" s="1"/>
  <c r="C49" i="34"/>
  <c r="G49" i="34" s="1"/>
  <c r="C48" i="34"/>
  <c r="F48" i="34" s="1"/>
  <c r="C47" i="34"/>
  <c r="G47" i="34" s="1"/>
  <c r="C46" i="34"/>
  <c r="F46" i="34" s="1"/>
  <c r="C45" i="34"/>
  <c r="F45" i="34" s="1"/>
  <c r="C44" i="34"/>
  <c r="E44" i="34" s="1"/>
  <c r="C43" i="34"/>
  <c r="G43" i="34" s="1"/>
  <c r="C42" i="34"/>
  <c r="G42" i="34" s="1"/>
  <c r="C41" i="34"/>
  <c r="G41" i="34" s="1"/>
  <c r="C40" i="34"/>
  <c r="F40" i="34" s="1"/>
  <c r="C39" i="34"/>
  <c r="G39" i="34" s="1"/>
  <c r="C38" i="34"/>
  <c r="F38" i="34" s="1"/>
  <c r="C37" i="34"/>
  <c r="F37" i="34" s="1"/>
  <c r="C36" i="34"/>
  <c r="E36" i="34" s="1"/>
  <c r="C35" i="34"/>
  <c r="G35" i="34" s="1"/>
  <c r="C34" i="34"/>
  <c r="F34" i="34" s="1"/>
  <c r="C33" i="34"/>
  <c r="G33" i="34" s="1"/>
  <c r="C32" i="34"/>
  <c r="G32" i="34" s="1"/>
  <c r="C31" i="34"/>
  <c r="G31" i="34" s="1"/>
  <c r="C30" i="34"/>
  <c r="F30" i="34" s="1"/>
  <c r="C29" i="34"/>
  <c r="F29" i="34" s="1"/>
  <c r="C28" i="34"/>
  <c r="E28" i="34" s="1"/>
  <c r="C27" i="34"/>
  <c r="G27" i="34" s="1"/>
  <c r="C26" i="34"/>
  <c r="G26" i="34" s="1"/>
  <c r="C25" i="34"/>
  <c r="G25" i="34" s="1"/>
  <c r="C24" i="34"/>
  <c r="F24" i="34" s="1"/>
  <c r="C23" i="34"/>
  <c r="G23" i="34" s="1"/>
  <c r="B18" i="29"/>
  <c r="B19" i="29"/>
  <c r="B20" i="29"/>
  <c r="B21" i="29"/>
  <c r="B22" i="29"/>
  <c r="B23" i="29"/>
  <c r="B24" i="29"/>
  <c r="B25" i="29"/>
  <c r="B26" i="29"/>
  <c r="B27" i="29"/>
  <c r="B28" i="29"/>
  <c r="B29" i="29"/>
  <c r="B30" i="29"/>
  <c r="B31" i="29"/>
  <c r="B32" i="29"/>
  <c r="B33" i="29"/>
  <c r="B34" i="29"/>
  <c r="B35" i="29"/>
  <c r="B36" i="29"/>
  <c r="B37" i="29"/>
  <c r="B38" i="29"/>
  <c r="B39" i="29"/>
  <c r="B40" i="29"/>
  <c r="B41" i="29"/>
  <c r="B42" i="29"/>
  <c r="B43" i="29"/>
  <c r="B44" i="29"/>
  <c r="B45" i="29"/>
  <c r="B46" i="29"/>
  <c r="B47" i="29"/>
  <c r="B48" i="29"/>
  <c r="B49" i="29"/>
  <c r="B50" i="29"/>
  <c r="B51" i="29"/>
  <c r="B52" i="29"/>
  <c r="B53" i="29"/>
  <c r="B54" i="29"/>
  <c r="B55" i="29"/>
  <c r="B17" i="36"/>
  <c r="B17" i="40"/>
  <c r="B18" i="40"/>
  <c r="B19" i="40"/>
  <c r="B20" i="40"/>
  <c r="B21" i="40"/>
  <c r="B22" i="40"/>
  <c r="B23" i="40"/>
  <c r="B24" i="40"/>
  <c r="B25" i="40"/>
  <c r="B26" i="40"/>
  <c r="B27" i="40"/>
  <c r="B28" i="40"/>
  <c r="B29" i="40"/>
  <c r="B30" i="40"/>
  <c r="B31" i="40"/>
  <c r="B32" i="40"/>
  <c r="B33" i="40"/>
  <c r="B34" i="40"/>
  <c r="B35" i="40"/>
  <c r="B36" i="40"/>
  <c r="B37" i="40"/>
  <c r="B38" i="40"/>
  <c r="B39" i="40"/>
  <c r="B40" i="40"/>
  <c r="B41" i="40"/>
  <c r="B42" i="40"/>
  <c r="B43" i="40"/>
  <c r="B44" i="40"/>
  <c r="B45" i="40"/>
  <c r="B46" i="40"/>
  <c r="B47" i="40"/>
  <c r="B48" i="40"/>
  <c r="B17" i="37"/>
  <c r="B18" i="37"/>
  <c r="B19" i="37"/>
  <c r="B20" i="37"/>
  <c r="B21" i="37"/>
  <c r="B22" i="37"/>
  <c r="B23" i="37"/>
  <c r="B24" i="37"/>
  <c r="B25" i="37"/>
  <c r="B26" i="37"/>
  <c r="B27" i="37"/>
  <c r="B28" i="37"/>
  <c r="B29" i="37"/>
  <c r="B30" i="37"/>
  <c r="B31" i="37"/>
  <c r="B32" i="37"/>
  <c r="B33" i="37"/>
  <c r="B34" i="37"/>
  <c r="B35" i="37"/>
  <c r="B36" i="37"/>
  <c r="B37" i="37"/>
  <c r="B38" i="37"/>
  <c r="B17" i="38"/>
  <c r="B18" i="38"/>
  <c r="B19" i="38"/>
  <c r="B20" i="38"/>
  <c r="B21" i="38"/>
  <c r="B22" i="38"/>
  <c r="B23" i="38"/>
  <c r="B24" i="38"/>
  <c r="B25" i="38"/>
  <c r="B26" i="38"/>
  <c r="B27" i="38"/>
  <c r="B28" i="38"/>
  <c r="B29" i="38"/>
  <c r="B30" i="38"/>
  <c r="B31" i="38"/>
  <c r="B32" i="38"/>
  <c r="B33" i="38"/>
  <c r="B34" i="38"/>
  <c r="B35" i="38"/>
  <c r="B36" i="38"/>
  <c r="B37" i="38"/>
  <c r="B38" i="38"/>
  <c r="C20" i="26"/>
  <c r="C21" i="26"/>
  <c r="C22" i="26"/>
  <c r="C23" i="26"/>
  <c r="C24" i="26"/>
  <c r="C25" i="26"/>
  <c r="C26" i="26"/>
  <c r="C27" i="26"/>
  <c r="C28" i="26"/>
  <c r="C29" i="26"/>
  <c r="C30" i="26"/>
  <c r="C31" i="26"/>
  <c r="C32" i="26"/>
  <c r="C33" i="26"/>
  <c r="C34" i="26"/>
  <c r="C35" i="26"/>
  <c r="C36" i="26"/>
  <c r="C37" i="26"/>
  <c r="C38" i="26"/>
  <c r="C39" i="26"/>
  <c r="C40" i="26"/>
  <c r="C41" i="26"/>
  <c r="C42" i="26"/>
  <c r="C43" i="26"/>
  <c r="C44" i="26"/>
  <c r="C45" i="26"/>
  <c r="C46" i="26"/>
  <c r="C47" i="26"/>
  <c r="C48" i="26"/>
  <c r="C49" i="26"/>
  <c r="C50" i="26"/>
  <c r="C51" i="26"/>
  <c r="C52" i="26"/>
  <c r="C53" i="26"/>
  <c r="C54" i="26"/>
  <c r="C55" i="26"/>
  <c r="C56" i="26"/>
  <c r="C57" i="26"/>
  <c r="C58" i="26"/>
  <c r="C14" i="26"/>
  <c r="D59" i="29"/>
  <c r="C58" i="29"/>
  <c r="E58" i="29" s="1"/>
  <c r="C57" i="29"/>
  <c r="G57" i="29" s="1"/>
  <c r="C56" i="29"/>
  <c r="G56" i="29" s="1"/>
  <c r="C55" i="29"/>
  <c r="G55" i="29" s="1"/>
  <c r="C54" i="29"/>
  <c r="G54" i="29" s="1"/>
  <c r="C53" i="29"/>
  <c r="F53" i="29" s="1"/>
  <c r="C52" i="29"/>
  <c r="E52" i="29" s="1"/>
  <c r="C51" i="29"/>
  <c r="G51" i="29" s="1"/>
  <c r="C50" i="29"/>
  <c r="E50" i="29" s="1"/>
  <c r="C49" i="29"/>
  <c r="G49" i="29" s="1"/>
  <c r="C48" i="29"/>
  <c r="G48" i="29" s="1"/>
  <c r="C47" i="29"/>
  <c r="E47" i="29" s="1"/>
  <c r="C46" i="29"/>
  <c r="G46" i="29" s="1"/>
  <c r="C45" i="29"/>
  <c r="F45" i="29" s="1"/>
  <c r="C44" i="29"/>
  <c r="E44" i="29" s="1"/>
  <c r="C43" i="29"/>
  <c r="G43" i="29" s="1"/>
  <c r="C42" i="29"/>
  <c r="E42" i="29" s="1"/>
  <c r="C41" i="29"/>
  <c r="G41" i="29" s="1"/>
  <c r="C40" i="29"/>
  <c r="G40" i="29" s="1"/>
  <c r="C39" i="29"/>
  <c r="F39" i="29" s="1"/>
  <c r="C38" i="29"/>
  <c r="G38" i="29" s="1"/>
  <c r="C37" i="29"/>
  <c r="F37" i="29" s="1"/>
  <c r="C36" i="29"/>
  <c r="E36" i="29" s="1"/>
  <c r="C35" i="29"/>
  <c r="G35" i="29" s="1"/>
  <c r="C34" i="29"/>
  <c r="E34" i="29" s="1"/>
  <c r="C33" i="29"/>
  <c r="G33" i="29" s="1"/>
  <c r="C32" i="29"/>
  <c r="G32" i="29" s="1"/>
  <c r="C31" i="29"/>
  <c r="F31" i="29" s="1"/>
  <c r="C30" i="29"/>
  <c r="G30" i="29" s="1"/>
  <c r="C29" i="29"/>
  <c r="F29" i="29" s="1"/>
  <c r="C28" i="29"/>
  <c r="E28" i="29" s="1"/>
  <c r="C27" i="29"/>
  <c r="G27" i="29" s="1"/>
  <c r="C26" i="29"/>
  <c r="E26" i="29" s="1"/>
  <c r="C25" i="29"/>
  <c r="G25" i="29" s="1"/>
  <c r="C24" i="29"/>
  <c r="G24" i="29" s="1"/>
  <c r="C23" i="29"/>
  <c r="F23" i="29" s="1"/>
  <c r="D59" i="36"/>
  <c r="C58" i="36"/>
  <c r="G58" i="36" s="1"/>
  <c r="C57" i="36"/>
  <c r="G57" i="36" s="1"/>
  <c r="C56" i="36"/>
  <c r="G56" i="36" s="1"/>
  <c r="C55" i="36"/>
  <c r="F55" i="36" s="1"/>
  <c r="C54" i="36"/>
  <c r="G54" i="36" s="1"/>
  <c r="C53" i="36"/>
  <c r="G53" i="36" s="1"/>
  <c r="C52" i="36"/>
  <c r="E52" i="36" s="1"/>
  <c r="C51" i="36"/>
  <c r="E51" i="36" s="1"/>
  <c r="C50" i="36"/>
  <c r="G50" i="36" s="1"/>
  <c r="C49" i="36"/>
  <c r="G49" i="36" s="1"/>
  <c r="C48" i="36"/>
  <c r="G48" i="36" s="1"/>
  <c r="C47" i="36"/>
  <c r="F47" i="36" s="1"/>
  <c r="C46" i="36"/>
  <c r="G46" i="36" s="1"/>
  <c r="C45" i="36"/>
  <c r="G45" i="36" s="1"/>
  <c r="C44" i="36"/>
  <c r="G44" i="36" s="1"/>
  <c r="C43" i="36"/>
  <c r="F43" i="36" s="1"/>
  <c r="C42" i="36"/>
  <c r="G42" i="36" s="1"/>
  <c r="C41" i="36"/>
  <c r="G41" i="36" s="1"/>
  <c r="C40" i="36"/>
  <c r="G40" i="36" s="1"/>
  <c r="C39" i="36"/>
  <c r="F39" i="36" s="1"/>
  <c r="C38" i="36"/>
  <c r="G38" i="36" s="1"/>
  <c r="C37" i="36"/>
  <c r="G37" i="36" s="1"/>
  <c r="C36" i="36"/>
  <c r="E36" i="36" s="1"/>
  <c r="C35" i="36"/>
  <c r="G35" i="36" s="1"/>
  <c r="C34" i="36"/>
  <c r="G34" i="36" s="1"/>
  <c r="C33" i="36"/>
  <c r="G33" i="36" s="1"/>
  <c r="C32" i="36"/>
  <c r="G32" i="36" s="1"/>
  <c r="C31" i="36"/>
  <c r="F31" i="36" s="1"/>
  <c r="C30" i="36"/>
  <c r="G30" i="36" s="1"/>
  <c r="C29" i="36"/>
  <c r="G29" i="36" s="1"/>
  <c r="C28" i="36"/>
  <c r="G28" i="36" s="1"/>
  <c r="C27" i="36"/>
  <c r="G27" i="36" s="1"/>
  <c r="C26" i="36"/>
  <c r="G26" i="36" s="1"/>
  <c r="C25" i="36"/>
  <c r="G25" i="36" s="1"/>
  <c r="C24" i="36"/>
  <c r="G24" i="36" s="1"/>
  <c r="C23" i="36"/>
  <c r="F23" i="36" s="1"/>
  <c r="D59" i="40"/>
  <c r="C58" i="40"/>
  <c r="F58" i="40" s="1"/>
  <c r="C57" i="40"/>
  <c r="G57" i="40" s="1"/>
  <c r="C56" i="40"/>
  <c r="G56" i="40" s="1"/>
  <c r="C55" i="40"/>
  <c r="F55" i="40" s="1"/>
  <c r="C54" i="40"/>
  <c r="G54" i="40" s="1"/>
  <c r="C53" i="40"/>
  <c r="F53" i="40" s="1"/>
  <c r="C52" i="40"/>
  <c r="G52" i="40" s="1"/>
  <c r="C51" i="40"/>
  <c r="F51" i="40" s="1"/>
  <c r="C50" i="40"/>
  <c r="E50" i="40" s="1"/>
  <c r="C49" i="40"/>
  <c r="G49" i="40" s="1"/>
  <c r="C48" i="40"/>
  <c r="G48" i="40" s="1"/>
  <c r="C47" i="40"/>
  <c r="G47" i="40" s="1"/>
  <c r="C46" i="40"/>
  <c r="G46" i="40" s="1"/>
  <c r="C45" i="40"/>
  <c r="F45" i="40" s="1"/>
  <c r="C44" i="40"/>
  <c r="G44" i="40" s="1"/>
  <c r="C43" i="40"/>
  <c r="F43" i="40" s="1"/>
  <c r="C42" i="40"/>
  <c r="E42" i="40" s="1"/>
  <c r="C41" i="40"/>
  <c r="G41" i="40" s="1"/>
  <c r="C40" i="40"/>
  <c r="G40" i="40" s="1"/>
  <c r="C39" i="40"/>
  <c r="G39" i="40" s="1"/>
  <c r="C38" i="40"/>
  <c r="G38" i="40" s="1"/>
  <c r="C37" i="40"/>
  <c r="G37" i="40" s="1"/>
  <c r="C36" i="40"/>
  <c r="G36" i="40" s="1"/>
  <c r="C35" i="40"/>
  <c r="G35" i="40" s="1"/>
  <c r="C34" i="40"/>
  <c r="E34" i="40" s="1"/>
  <c r="C33" i="40"/>
  <c r="G33" i="40" s="1"/>
  <c r="C32" i="40"/>
  <c r="G32" i="40" s="1"/>
  <c r="C31" i="40"/>
  <c r="F31" i="40" s="1"/>
  <c r="C30" i="40"/>
  <c r="G30" i="40" s="1"/>
  <c r="C29" i="40"/>
  <c r="F29" i="40" s="1"/>
  <c r="C28" i="40"/>
  <c r="G28" i="40" s="1"/>
  <c r="C27" i="40"/>
  <c r="F27" i="40" s="1"/>
  <c r="C26" i="40"/>
  <c r="E26" i="40" s="1"/>
  <c r="C25" i="40"/>
  <c r="G25" i="40" s="1"/>
  <c r="C24" i="40"/>
  <c r="G24" i="40" s="1"/>
  <c r="C23" i="40"/>
  <c r="F23" i="40" s="1"/>
  <c r="D59" i="37"/>
  <c r="C58" i="37"/>
  <c r="G58" i="37" s="1"/>
  <c r="C57" i="37"/>
  <c r="F57" i="37" s="1"/>
  <c r="C56" i="37"/>
  <c r="G56" i="37" s="1"/>
  <c r="C55" i="37"/>
  <c r="F55" i="37" s="1"/>
  <c r="C54" i="37"/>
  <c r="G54" i="37" s="1"/>
  <c r="C53" i="37"/>
  <c r="G53" i="37" s="1"/>
  <c r="C52" i="37"/>
  <c r="E52" i="37" s="1"/>
  <c r="C51" i="37"/>
  <c r="G51" i="37" s="1"/>
  <c r="C50" i="37"/>
  <c r="G50" i="37" s="1"/>
  <c r="C49" i="37"/>
  <c r="E49" i="37" s="1"/>
  <c r="C48" i="37"/>
  <c r="G48" i="37" s="1"/>
  <c r="C47" i="37"/>
  <c r="F47" i="37" s="1"/>
  <c r="C46" i="37"/>
  <c r="G46" i="37" s="1"/>
  <c r="C45" i="37"/>
  <c r="G45" i="37" s="1"/>
  <c r="C44" i="37"/>
  <c r="E44" i="37" s="1"/>
  <c r="C43" i="37"/>
  <c r="G43" i="37" s="1"/>
  <c r="C42" i="37"/>
  <c r="G42" i="37" s="1"/>
  <c r="C41" i="37"/>
  <c r="E41" i="37" s="1"/>
  <c r="C40" i="37"/>
  <c r="G40" i="37" s="1"/>
  <c r="C39" i="37"/>
  <c r="E39" i="37" s="1"/>
  <c r="C38" i="37"/>
  <c r="F38" i="37" s="1"/>
  <c r="C37" i="37"/>
  <c r="G37" i="37" s="1"/>
  <c r="C36" i="37"/>
  <c r="E36" i="37" s="1"/>
  <c r="C35" i="37"/>
  <c r="E35" i="37" s="1"/>
  <c r="C34" i="37"/>
  <c r="G34" i="37" s="1"/>
  <c r="C33" i="37"/>
  <c r="F33" i="37" s="1"/>
  <c r="C32" i="37"/>
  <c r="G32" i="37" s="1"/>
  <c r="C31" i="37"/>
  <c r="G31" i="37" s="1"/>
  <c r="C30" i="37"/>
  <c r="F30" i="37" s="1"/>
  <c r="C29" i="37"/>
  <c r="G29" i="37" s="1"/>
  <c r="C28" i="37"/>
  <c r="E28" i="37" s="1"/>
  <c r="C27" i="37"/>
  <c r="G27" i="37" s="1"/>
  <c r="C26" i="37"/>
  <c r="G26" i="37" s="1"/>
  <c r="C25" i="37"/>
  <c r="F25" i="37" s="1"/>
  <c r="C24" i="37"/>
  <c r="G24" i="37" s="1"/>
  <c r="C23" i="37"/>
  <c r="F23" i="37" s="1"/>
  <c r="D43" i="26"/>
  <c r="F43" i="26" s="1"/>
  <c r="D42" i="26"/>
  <c r="F42" i="26" s="1"/>
  <c r="D41" i="26"/>
  <c r="F41" i="26" s="1"/>
  <c r="D40" i="26"/>
  <c r="F40" i="26" s="1"/>
  <c r="D39" i="26"/>
  <c r="F39" i="26" s="1"/>
  <c r="D38" i="26"/>
  <c r="F38" i="26" s="1"/>
  <c r="D37" i="26"/>
  <c r="F37" i="26" s="1"/>
  <c r="D36" i="26"/>
  <c r="F36" i="26" s="1"/>
  <c r="D35" i="26"/>
  <c r="F35" i="26" s="1"/>
  <c r="D34" i="26"/>
  <c r="F34" i="26" s="1"/>
  <c r="D33" i="26"/>
  <c r="F33" i="26" s="1"/>
  <c r="D32" i="26"/>
  <c r="F32" i="26" s="1"/>
  <c r="D31" i="26"/>
  <c r="F31" i="26" s="1"/>
  <c r="D30" i="26"/>
  <c r="F30" i="26" s="1"/>
  <c r="D29" i="26"/>
  <c r="F29" i="26" s="1"/>
  <c r="D28" i="26"/>
  <c r="F28" i="26" s="1"/>
  <c r="E9" i="41"/>
  <c r="E13" i="41"/>
  <c r="D21" i="4" s="1"/>
  <c r="C58" i="38"/>
  <c r="G58" i="38" s="1"/>
  <c r="C57" i="38"/>
  <c r="G57" i="38" s="1"/>
  <c r="C56" i="38"/>
  <c r="G56" i="38" s="1"/>
  <c r="C55" i="38"/>
  <c r="E55" i="38" s="1"/>
  <c r="C54" i="38"/>
  <c r="E54" i="38" s="1"/>
  <c r="C53" i="38"/>
  <c r="G53" i="38" s="1"/>
  <c r="C52" i="38"/>
  <c r="E52" i="38" s="1"/>
  <c r="C51" i="38"/>
  <c r="G51" i="38" s="1"/>
  <c r="C50" i="38"/>
  <c r="G50" i="38" s="1"/>
  <c r="C49" i="38"/>
  <c r="G49" i="38" s="1"/>
  <c r="C48" i="38"/>
  <c r="G48" i="38" s="1"/>
  <c r="C47" i="38"/>
  <c r="F47" i="38" s="1"/>
  <c r="C46" i="38"/>
  <c r="E46" i="38" s="1"/>
  <c r="C45" i="38"/>
  <c r="E45" i="38" s="1"/>
  <c r="C44" i="38"/>
  <c r="G44" i="38" s="1"/>
  <c r="C43" i="38"/>
  <c r="G43" i="38" s="1"/>
  <c r="C42" i="38"/>
  <c r="G42" i="38" s="1"/>
  <c r="C41" i="38"/>
  <c r="G41" i="38" s="1"/>
  <c r="C13" i="26"/>
  <c r="C15" i="26"/>
  <c r="C16" i="26"/>
  <c r="C17" i="26"/>
  <c r="C18" i="26"/>
  <c r="C19" i="26"/>
  <c r="F17" i="41"/>
  <c r="C22" i="40"/>
  <c r="G22" i="40" s="1"/>
  <c r="C21" i="40"/>
  <c r="G21" i="40" s="1"/>
  <c r="C20" i="40"/>
  <c r="G20" i="40" s="1"/>
  <c r="C19" i="40"/>
  <c r="G19" i="40" s="1"/>
  <c r="C18" i="40"/>
  <c r="G18" i="40" s="1"/>
  <c r="C17" i="40"/>
  <c r="F17" i="40" s="1"/>
  <c r="B16" i="40"/>
  <c r="C16" i="40"/>
  <c r="G16" i="40" s="1"/>
  <c r="B15" i="40"/>
  <c r="C15" i="40"/>
  <c r="G15" i="40" s="1"/>
  <c r="B14" i="40"/>
  <c r="C14" i="40"/>
  <c r="G14" i="40" s="1"/>
  <c r="B13" i="40"/>
  <c r="C13" i="40"/>
  <c r="G13" i="40" s="1"/>
  <c r="C12" i="40"/>
  <c r="G12" i="40" s="1"/>
  <c r="B12" i="40"/>
  <c r="C11" i="40"/>
  <c r="G11" i="40" s="1"/>
  <c r="B11" i="40"/>
  <c r="C10" i="40"/>
  <c r="F10" i="40" s="1"/>
  <c r="B10" i="40"/>
  <c r="C9" i="40"/>
  <c r="G9" i="40" s="1"/>
  <c r="B9" i="40"/>
  <c r="F2" i="40"/>
  <c r="C22" i="39"/>
  <c r="G22" i="39" s="1"/>
  <c r="C21" i="39"/>
  <c r="G21" i="39" s="1"/>
  <c r="C20" i="39"/>
  <c r="G20" i="39" s="1"/>
  <c r="C19" i="39"/>
  <c r="G19" i="39" s="1"/>
  <c r="C18" i="39"/>
  <c r="G18" i="39" s="1"/>
  <c r="C17" i="39"/>
  <c r="G17" i="39" s="1"/>
  <c r="B16" i="39"/>
  <c r="C16" i="39"/>
  <c r="G16" i="39" s="1"/>
  <c r="B15" i="39"/>
  <c r="C15" i="39"/>
  <c r="G15" i="39" s="1"/>
  <c r="B14" i="39"/>
  <c r="C14" i="39"/>
  <c r="G14" i="39" s="1"/>
  <c r="B13" i="39"/>
  <c r="C13" i="39"/>
  <c r="G13" i="39" s="1"/>
  <c r="C12" i="39"/>
  <c r="G12" i="39" s="1"/>
  <c r="B12" i="39"/>
  <c r="C11" i="39"/>
  <c r="G11" i="39" s="1"/>
  <c r="B11" i="39"/>
  <c r="C10" i="39"/>
  <c r="G10" i="39" s="1"/>
  <c r="B10" i="39"/>
  <c r="C9" i="39"/>
  <c r="G9" i="39" s="1"/>
  <c r="B9" i="39"/>
  <c r="F2" i="39"/>
  <c r="C22" i="35"/>
  <c r="G22" i="35" s="1"/>
  <c r="C21" i="35"/>
  <c r="G21" i="35" s="1"/>
  <c r="C20" i="35"/>
  <c r="G20" i="35" s="1"/>
  <c r="C19" i="35"/>
  <c r="G19" i="35" s="1"/>
  <c r="C18" i="35"/>
  <c r="F18" i="35" s="1"/>
  <c r="C17" i="35"/>
  <c r="G17" i="35" s="1"/>
  <c r="C16" i="35"/>
  <c r="G16" i="35" s="1"/>
  <c r="C15" i="35"/>
  <c r="G15" i="35" s="1"/>
  <c r="C14" i="35"/>
  <c r="F14" i="35" s="1"/>
  <c r="C13" i="35"/>
  <c r="G13" i="35" s="1"/>
  <c r="C12" i="35"/>
  <c r="E12" i="35" s="1"/>
  <c r="C11" i="35"/>
  <c r="G11" i="35" s="1"/>
  <c r="C10" i="35"/>
  <c r="F10" i="35" s="1"/>
  <c r="C40" i="38"/>
  <c r="F40" i="38" s="1"/>
  <c r="C39" i="38"/>
  <c r="G39" i="38" s="1"/>
  <c r="C38" i="38"/>
  <c r="G38" i="38" s="1"/>
  <c r="C37" i="38"/>
  <c r="G37" i="38" s="1"/>
  <c r="C36" i="38"/>
  <c r="G36" i="38" s="1"/>
  <c r="C35" i="38"/>
  <c r="G35" i="38" s="1"/>
  <c r="C34" i="38"/>
  <c r="G34" i="38" s="1"/>
  <c r="C33" i="38"/>
  <c r="G33" i="38" s="1"/>
  <c r="C32" i="38"/>
  <c r="G32" i="38" s="1"/>
  <c r="C31" i="38"/>
  <c r="G31" i="38" s="1"/>
  <c r="C30" i="38"/>
  <c r="G30" i="38" s="1"/>
  <c r="C29" i="38"/>
  <c r="G29" i="38" s="1"/>
  <c r="C28" i="38"/>
  <c r="G28" i="38" s="1"/>
  <c r="C27" i="38"/>
  <c r="G27" i="38" s="1"/>
  <c r="C26" i="38"/>
  <c r="G26" i="38" s="1"/>
  <c r="C25" i="38"/>
  <c r="G25" i="38" s="1"/>
  <c r="C24" i="38"/>
  <c r="G24" i="38" s="1"/>
  <c r="C23" i="38"/>
  <c r="G23" i="38" s="1"/>
  <c r="C22" i="38"/>
  <c r="G22" i="38" s="1"/>
  <c r="C21" i="38"/>
  <c r="G21" i="38" s="1"/>
  <c r="C20" i="38"/>
  <c r="G20" i="38" s="1"/>
  <c r="C19" i="38"/>
  <c r="G19" i="38" s="1"/>
  <c r="C18" i="38"/>
  <c r="G18" i="38" s="1"/>
  <c r="C17" i="38"/>
  <c r="G17" i="38" s="1"/>
  <c r="C16" i="38"/>
  <c r="F16" i="38" s="1"/>
  <c r="C15" i="38"/>
  <c r="F15" i="38" s="1"/>
  <c r="C14" i="38"/>
  <c r="F14" i="38" s="1"/>
  <c r="C13" i="38"/>
  <c r="F13" i="38" s="1"/>
  <c r="C12" i="38"/>
  <c r="F12" i="38" s="1"/>
  <c r="C11" i="38"/>
  <c r="G11" i="38" s="1"/>
  <c r="C10" i="38"/>
  <c r="G10" i="38" s="1"/>
  <c r="C22" i="34"/>
  <c r="G22" i="34" s="1"/>
  <c r="C21" i="34"/>
  <c r="G21" i="34" s="1"/>
  <c r="C20" i="34"/>
  <c r="G20" i="34" s="1"/>
  <c r="C19" i="34"/>
  <c r="G19" i="34" s="1"/>
  <c r="C18" i="34"/>
  <c r="G18" i="34" s="1"/>
  <c r="C17" i="34"/>
  <c r="G17" i="34" s="1"/>
  <c r="C16" i="34"/>
  <c r="F16" i="34" s="1"/>
  <c r="C15" i="34"/>
  <c r="G15" i="34" s="1"/>
  <c r="C14" i="34"/>
  <c r="G14" i="34" s="1"/>
  <c r="C13" i="34"/>
  <c r="F13" i="34" s="1"/>
  <c r="C12" i="34"/>
  <c r="G12" i="34" s="1"/>
  <c r="C11" i="34"/>
  <c r="F11" i="34" s="1"/>
  <c r="C10" i="34"/>
  <c r="G10" i="34" s="1"/>
  <c r="C22" i="29"/>
  <c r="G22" i="29" s="1"/>
  <c r="C21" i="29"/>
  <c r="F21" i="29" s="1"/>
  <c r="C20" i="29"/>
  <c r="G20" i="29" s="1"/>
  <c r="C19" i="29"/>
  <c r="G19" i="29" s="1"/>
  <c r="C18" i="29"/>
  <c r="G18" i="29" s="1"/>
  <c r="C17" i="29"/>
  <c r="G17" i="29" s="1"/>
  <c r="C16" i="29"/>
  <c r="G16" i="29" s="1"/>
  <c r="C15" i="29"/>
  <c r="F15" i="29" s="1"/>
  <c r="C14" i="29"/>
  <c r="F14" i="29" s="1"/>
  <c r="C13" i="29"/>
  <c r="F13" i="29" s="1"/>
  <c r="C12" i="29"/>
  <c r="E12" i="29" s="1"/>
  <c r="C11" i="29"/>
  <c r="F11" i="29" s="1"/>
  <c r="C10" i="29"/>
  <c r="G10" i="29" s="1"/>
  <c r="C22" i="36"/>
  <c r="G22" i="36" s="1"/>
  <c r="C21" i="36"/>
  <c r="G21" i="36" s="1"/>
  <c r="C20" i="36"/>
  <c r="G20" i="36" s="1"/>
  <c r="C19" i="36"/>
  <c r="E19" i="36" s="1"/>
  <c r="C18" i="36"/>
  <c r="F18" i="36" s="1"/>
  <c r="C17" i="36"/>
  <c r="G17" i="36" s="1"/>
  <c r="C16" i="36"/>
  <c r="F16" i="36" s="1"/>
  <c r="C15" i="36"/>
  <c r="G15" i="36" s="1"/>
  <c r="C14" i="36"/>
  <c r="G14" i="36" s="1"/>
  <c r="C13" i="36"/>
  <c r="G13" i="36" s="1"/>
  <c r="C12" i="36"/>
  <c r="G12" i="36" s="1"/>
  <c r="C11" i="36"/>
  <c r="E11" i="36" s="1"/>
  <c r="C10" i="36"/>
  <c r="G10" i="36" s="1"/>
  <c r="C22" i="37"/>
  <c r="G22" i="37" s="1"/>
  <c r="C21" i="37"/>
  <c r="G21" i="37" s="1"/>
  <c r="C20" i="37"/>
  <c r="G20" i="37" s="1"/>
  <c r="C19" i="37"/>
  <c r="G19" i="37" s="1"/>
  <c r="C18" i="37"/>
  <c r="G18" i="37" s="1"/>
  <c r="C17" i="37"/>
  <c r="F17" i="37" s="1"/>
  <c r="C16" i="37"/>
  <c r="G16" i="37" s="1"/>
  <c r="C15" i="37"/>
  <c r="G15" i="37" s="1"/>
  <c r="C14" i="37"/>
  <c r="G14" i="37" s="1"/>
  <c r="C13" i="37"/>
  <c r="G13" i="37" s="1"/>
  <c r="C12" i="37"/>
  <c r="G12" i="37" s="1"/>
  <c r="C11" i="37"/>
  <c r="G11" i="37" s="1"/>
  <c r="C10" i="37"/>
  <c r="G10" i="37" s="1"/>
  <c r="D27" i="26"/>
  <c r="F27" i="26" s="1"/>
  <c r="D26" i="26"/>
  <c r="F26" i="26" s="1"/>
  <c r="D25" i="26"/>
  <c r="F25" i="26" s="1"/>
  <c r="D24" i="26"/>
  <c r="F24" i="26" s="1"/>
  <c r="D23" i="26"/>
  <c r="F23" i="26" s="1"/>
  <c r="D22" i="26"/>
  <c r="F22" i="26" s="1"/>
  <c r="D21" i="26"/>
  <c r="F21" i="26" s="1"/>
  <c r="D20" i="26"/>
  <c r="F20" i="26" s="1"/>
  <c r="D19" i="26"/>
  <c r="F19" i="26" s="1"/>
  <c r="D18" i="26"/>
  <c r="F18" i="26" s="1"/>
  <c r="D17" i="26"/>
  <c r="F17" i="26" s="1"/>
  <c r="D16" i="26"/>
  <c r="F16" i="26" s="1"/>
  <c r="D15" i="26"/>
  <c r="F15" i="26" s="1"/>
  <c r="D14" i="26"/>
  <c r="F14" i="26" s="1"/>
  <c r="D13" i="26"/>
  <c r="F13" i="26" s="1"/>
  <c r="B16" i="38"/>
  <c r="B15" i="38"/>
  <c r="B14" i="38"/>
  <c r="B13" i="38"/>
  <c r="B12" i="38"/>
  <c r="B11" i="38"/>
  <c r="B10" i="38"/>
  <c r="C9" i="38"/>
  <c r="G9" i="38" s="1"/>
  <c r="B9" i="38"/>
  <c r="F2" i="38"/>
  <c r="B16" i="37"/>
  <c r="B15" i="37"/>
  <c r="B14" i="37"/>
  <c r="B13" i="37"/>
  <c r="B12" i="37"/>
  <c r="B11" i="37"/>
  <c r="B10" i="37"/>
  <c r="C9" i="37"/>
  <c r="G9" i="37" s="1"/>
  <c r="B9" i="37"/>
  <c r="F2" i="37"/>
  <c r="B16" i="36"/>
  <c r="B15" i="36"/>
  <c r="B14" i="36"/>
  <c r="B13" i="36"/>
  <c r="B12" i="36"/>
  <c r="B11" i="36"/>
  <c r="B10" i="36"/>
  <c r="C9" i="36"/>
  <c r="G9" i="36" s="1"/>
  <c r="B9" i="36"/>
  <c r="F2" i="36"/>
  <c r="B16" i="35"/>
  <c r="B15" i="35"/>
  <c r="B14" i="35"/>
  <c r="B13" i="35"/>
  <c r="B12" i="35"/>
  <c r="B11" i="35"/>
  <c r="B10" i="35"/>
  <c r="C9" i="35"/>
  <c r="G9" i="35" s="1"/>
  <c r="B9" i="35"/>
  <c r="B16" i="34"/>
  <c r="B15" i="34"/>
  <c r="B14" i="34"/>
  <c r="B13" i="34"/>
  <c r="B12" i="34"/>
  <c r="B11" i="34"/>
  <c r="B10" i="34"/>
  <c r="C9" i="34"/>
  <c r="G9" i="34" s="1"/>
  <c r="B9" i="34"/>
  <c r="F2" i="34"/>
  <c r="C9" i="29"/>
  <c r="G9" i="29" s="1"/>
  <c r="B16" i="29"/>
  <c r="B15" i="29"/>
  <c r="B14" i="29"/>
  <c r="B13" i="29"/>
  <c r="B12" i="29"/>
  <c r="B11" i="29"/>
  <c r="B9" i="29"/>
  <c r="B10" i="29"/>
  <c r="E20" i="4" l="1"/>
  <c r="D20" i="4"/>
  <c r="G11" i="4"/>
  <c r="F11" i="4"/>
  <c r="E11" i="4"/>
  <c r="G36" i="10"/>
  <c r="F27" i="10"/>
  <c r="G12" i="29"/>
  <c r="E55" i="34"/>
  <c r="E28" i="36"/>
  <c r="E33" i="37"/>
  <c r="F43" i="34"/>
  <c r="G31" i="36"/>
  <c r="G11" i="29"/>
  <c r="G23" i="37"/>
  <c r="G45" i="40"/>
  <c r="G45" i="39"/>
  <c r="F36" i="40"/>
  <c r="E57" i="36"/>
  <c r="E52" i="40"/>
  <c r="F44" i="36"/>
  <c r="E56" i="34"/>
  <c r="E21" i="4"/>
  <c r="G21" i="4"/>
  <c r="F34" i="37"/>
  <c r="F55" i="39"/>
  <c r="H22" i="4"/>
  <c r="G34" i="34"/>
  <c r="G48" i="34"/>
  <c r="F38" i="39"/>
  <c r="E25" i="37"/>
  <c r="E50" i="34"/>
  <c r="G50" i="34"/>
  <c r="F21" i="39"/>
  <c r="E21" i="34"/>
  <c r="F52" i="40"/>
  <c r="G47" i="38"/>
  <c r="G55" i="40"/>
  <c r="F47" i="39"/>
  <c r="H20" i="4"/>
  <c r="F21" i="4"/>
  <c r="F13" i="41"/>
  <c r="F44" i="38"/>
  <c r="F56" i="38"/>
  <c r="G25" i="37"/>
  <c r="E43" i="40"/>
  <c r="G38" i="39"/>
  <c r="G43" i="40"/>
  <c r="E51" i="39"/>
  <c r="F39" i="37"/>
  <c r="E25" i="29"/>
  <c r="G39" i="29"/>
  <c r="F51" i="39"/>
  <c r="G15" i="38"/>
  <c r="G34" i="40"/>
  <c r="G53" i="34"/>
  <c r="F42" i="39"/>
  <c r="F25" i="35"/>
  <c r="G42" i="39"/>
  <c r="F13" i="39"/>
  <c r="E31" i="37"/>
  <c r="G23" i="36"/>
  <c r="G45" i="34"/>
  <c r="G54" i="39"/>
  <c r="E23" i="38"/>
  <c r="G23" i="40"/>
  <c r="E46" i="34"/>
  <c r="E55" i="39"/>
  <c r="F44" i="35"/>
  <c r="F23" i="38"/>
  <c r="G11" i="36"/>
  <c r="F16" i="29"/>
  <c r="E53" i="38"/>
  <c r="F32" i="29"/>
  <c r="E18" i="29"/>
  <c r="F21" i="34"/>
  <c r="F55" i="38"/>
  <c r="F35" i="37"/>
  <c r="F17" i="39"/>
  <c r="E42" i="38"/>
  <c r="F52" i="38"/>
  <c r="E27" i="37"/>
  <c r="F47" i="29"/>
  <c r="G29" i="34"/>
  <c r="E58" i="34"/>
  <c r="F31" i="39"/>
  <c r="F58" i="39"/>
  <c r="E15" i="38"/>
  <c r="E29" i="40"/>
  <c r="E39" i="40"/>
  <c r="F36" i="29"/>
  <c r="E30" i="34"/>
  <c r="G37" i="34"/>
  <c r="E33" i="35"/>
  <c r="G44" i="35"/>
  <c r="E31" i="34"/>
  <c r="F34" i="39"/>
  <c r="G41" i="39"/>
  <c r="F33" i="35"/>
  <c r="F50" i="40"/>
  <c r="E38" i="34"/>
  <c r="G14" i="35"/>
  <c r="E27" i="38"/>
  <c r="F45" i="38"/>
  <c r="G50" i="40"/>
  <c r="F24" i="36"/>
  <c r="F31" i="34"/>
  <c r="G38" i="34"/>
  <c r="E47" i="34"/>
  <c r="E54" i="34"/>
  <c r="G25" i="39"/>
  <c r="G34" i="39"/>
  <c r="G47" i="29"/>
  <c r="G19" i="36"/>
  <c r="F47" i="34"/>
  <c r="F54" i="34"/>
  <c r="G27" i="40"/>
  <c r="G55" i="35"/>
  <c r="F31" i="38"/>
  <c r="F35" i="38"/>
  <c r="G55" i="38"/>
  <c r="F31" i="37"/>
  <c r="G39" i="36"/>
  <c r="E23" i="34"/>
  <c r="E32" i="34"/>
  <c r="F39" i="34"/>
  <c r="E35" i="39"/>
  <c r="G36" i="35"/>
  <c r="G58" i="39"/>
  <c r="G12" i="38"/>
  <c r="E40" i="38"/>
  <c r="F42" i="40"/>
  <c r="E29" i="29"/>
  <c r="G53" i="29"/>
  <c r="F32" i="34"/>
  <c r="E48" i="34"/>
  <c r="E27" i="39"/>
  <c r="F35" i="39"/>
  <c r="F27" i="37"/>
  <c r="G29" i="40"/>
  <c r="G16" i="36"/>
  <c r="G11" i="34"/>
  <c r="G45" i="38"/>
  <c r="G13" i="34"/>
  <c r="E9" i="29"/>
  <c r="E23" i="40"/>
  <c r="F34" i="40"/>
  <c r="G29" i="29"/>
  <c r="G24" i="34"/>
  <c r="G40" i="34"/>
  <c r="F27" i="39"/>
  <c r="E37" i="35"/>
  <c r="E31" i="39"/>
  <c r="G52" i="38"/>
  <c r="F39" i="40"/>
  <c r="G14" i="38"/>
  <c r="F17" i="29"/>
  <c r="F56" i="36"/>
  <c r="F56" i="29"/>
  <c r="F26" i="34"/>
  <c r="E34" i="34"/>
  <c r="F42" i="34"/>
  <c r="F56" i="34"/>
  <c r="G29" i="39"/>
  <c r="G37" i="39"/>
  <c r="E53" i="35"/>
  <c r="F20" i="29"/>
  <c r="E36" i="40"/>
  <c r="E44" i="36"/>
  <c r="F19" i="10"/>
  <c r="E55" i="37"/>
  <c r="F42" i="37"/>
  <c r="F51" i="37"/>
  <c r="G41" i="37"/>
  <c r="E43" i="37"/>
  <c r="F49" i="37"/>
  <c r="F44" i="37"/>
  <c r="F41" i="37"/>
  <c r="F54" i="37"/>
  <c r="F26" i="39"/>
  <c r="G49" i="39"/>
  <c r="E30" i="39"/>
  <c r="G33" i="39"/>
  <c r="E39" i="39"/>
  <c r="E13" i="39"/>
  <c r="E23" i="39"/>
  <c r="F30" i="39"/>
  <c r="F39" i="39"/>
  <c r="E43" i="39"/>
  <c r="G46" i="39"/>
  <c r="F50" i="39"/>
  <c r="G53" i="39"/>
  <c r="E17" i="39"/>
  <c r="F23" i="39"/>
  <c r="F43" i="39"/>
  <c r="G50" i="39"/>
  <c r="G57" i="39"/>
  <c r="G26" i="39"/>
  <c r="F46" i="39"/>
  <c r="E21" i="39"/>
  <c r="E47" i="39"/>
  <c r="F54" i="39"/>
  <c r="E26" i="34"/>
  <c r="F35" i="34"/>
  <c r="E39" i="34"/>
  <c r="E42" i="34"/>
  <c r="F51" i="34"/>
  <c r="E13" i="34"/>
  <c r="F23" i="34"/>
  <c r="G30" i="34"/>
  <c r="G46" i="34"/>
  <c r="F55" i="34"/>
  <c r="F58" i="34"/>
  <c r="E40" i="34"/>
  <c r="E17" i="34"/>
  <c r="E24" i="34"/>
  <c r="F27" i="34"/>
  <c r="G16" i="34"/>
  <c r="F17" i="34"/>
  <c r="F18" i="34"/>
  <c r="E49" i="38"/>
  <c r="E13" i="38"/>
  <c r="E32" i="38"/>
  <c r="E24" i="38"/>
  <c r="E35" i="38"/>
  <c r="E44" i="38"/>
  <c r="F49" i="38"/>
  <c r="E56" i="38"/>
  <c r="E19" i="38"/>
  <c r="F27" i="38"/>
  <c r="E36" i="38"/>
  <c r="E41" i="38"/>
  <c r="E50" i="38"/>
  <c r="E16" i="38"/>
  <c r="G16" i="38"/>
  <c r="E11" i="38"/>
  <c r="F19" i="38"/>
  <c r="E28" i="38"/>
  <c r="E37" i="38"/>
  <c r="F41" i="38"/>
  <c r="E48" i="38"/>
  <c r="E57" i="38"/>
  <c r="F11" i="38"/>
  <c r="E20" i="38"/>
  <c r="E29" i="38"/>
  <c r="E39" i="38"/>
  <c r="F48" i="38"/>
  <c r="F57" i="38"/>
  <c r="G13" i="38"/>
  <c r="G40" i="38"/>
  <c r="E12" i="38"/>
  <c r="E21" i="38"/>
  <c r="E31" i="38"/>
  <c r="F39" i="38"/>
  <c r="F28" i="37"/>
  <c r="G35" i="37"/>
  <c r="G39" i="37"/>
  <c r="F46" i="37"/>
  <c r="G49" i="37"/>
  <c r="F52" i="37"/>
  <c r="E57" i="37"/>
  <c r="G17" i="37"/>
  <c r="E23" i="37"/>
  <c r="F26" i="37"/>
  <c r="G33" i="37"/>
  <c r="F36" i="37"/>
  <c r="F43" i="37"/>
  <c r="E47" i="37"/>
  <c r="F50" i="37"/>
  <c r="G57" i="37"/>
  <c r="G47" i="37"/>
  <c r="E51" i="37"/>
  <c r="F58" i="37"/>
  <c r="E15" i="37"/>
  <c r="G55" i="37"/>
  <c r="E28" i="40"/>
  <c r="E37" i="40"/>
  <c r="E53" i="40"/>
  <c r="F28" i="40"/>
  <c r="E35" i="40"/>
  <c r="F37" i="40"/>
  <c r="E44" i="40"/>
  <c r="E47" i="40"/>
  <c r="G26" i="40"/>
  <c r="G31" i="40"/>
  <c r="F35" i="40"/>
  <c r="F44" i="40"/>
  <c r="F47" i="40"/>
  <c r="E51" i="40"/>
  <c r="G58" i="40"/>
  <c r="F26" i="40"/>
  <c r="G51" i="40"/>
  <c r="E31" i="40"/>
  <c r="E27" i="40"/>
  <c r="G42" i="40"/>
  <c r="E45" i="40"/>
  <c r="E55" i="40"/>
  <c r="G53" i="40"/>
  <c r="F19" i="36"/>
  <c r="F28" i="36"/>
  <c r="E32" i="36"/>
  <c r="F36" i="36"/>
  <c r="E41" i="36"/>
  <c r="E45" i="36"/>
  <c r="E49" i="36"/>
  <c r="E53" i="36"/>
  <c r="E20" i="36"/>
  <c r="F32" i="36"/>
  <c r="F45" i="36"/>
  <c r="E29" i="36"/>
  <c r="E37" i="36"/>
  <c r="E25" i="36"/>
  <c r="F29" i="36"/>
  <c r="G43" i="36"/>
  <c r="F51" i="36"/>
  <c r="E55" i="36"/>
  <c r="E33" i="36"/>
  <c r="G47" i="36"/>
  <c r="G51" i="36"/>
  <c r="G55" i="36"/>
  <c r="F48" i="36"/>
  <c r="F52" i="36"/>
  <c r="E56" i="36"/>
  <c r="F50" i="29"/>
  <c r="G13" i="29"/>
  <c r="E23" i="29"/>
  <c r="F26" i="29"/>
  <c r="E33" i="29"/>
  <c r="E37" i="29"/>
  <c r="F40" i="29"/>
  <c r="F44" i="29"/>
  <c r="G50" i="29"/>
  <c r="E57" i="29"/>
  <c r="G23" i="29"/>
  <c r="E31" i="29"/>
  <c r="F34" i="29"/>
  <c r="E41" i="29"/>
  <c r="E45" i="29"/>
  <c r="E48" i="29"/>
  <c r="F55" i="29"/>
  <c r="F58" i="29"/>
  <c r="G14" i="29"/>
  <c r="G15" i="29"/>
  <c r="G34" i="29"/>
  <c r="G45" i="29"/>
  <c r="F52" i="29"/>
  <c r="G58" i="29"/>
  <c r="F24" i="29"/>
  <c r="F28" i="29"/>
  <c r="G31" i="29"/>
  <c r="E39" i="29"/>
  <c r="F42" i="29"/>
  <c r="G26" i="29"/>
  <c r="G37" i="29"/>
  <c r="E55" i="29"/>
  <c r="F48" i="29"/>
  <c r="F12" i="29"/>
  <c r="G42" i="29"/>
  <c r="E49" i="29"/>
  <c r="E53" i="29"/>
  <c r="E56" i="29"/>
  <c r="E21" i="35"/>
  <c r="E49" i="35"/>
  <c r="F21" i="35"/>
  <c r="F28" i="35"/>
  <c r="E56" i="35"/>
  <c r="F12" i="35"/>
  <c r="G23" i="35"/>
  <c r="G28" i="35"/>
  <c r="F52" i="35"/>
  <c r="E13" i="35"/>
  <c r="E57" i="35"/>
  <c r="F13" i="35"/>
  <c r="F16" i="35"/>
  <c r="F17" i="35"/>
  <c r="F49" i="35"/>
  <c r="F57" i="35"/>
  <c r="G12" i="35"/>
  <c r="F20" i="35"/>
  <c r="E25" i="35"/>
  <c r="G39" i="35"/>
  <c r="G47" i="35"/>
  <c r="G31" i="35"/>
  <c r="F36" i="35"/>
  <c r="F40" i="35"/>
  <c r="E48" i="35"/>
  <c r="F48" i="35"/>
  <c r="E41" i="35"/>
  <c r="E45" i="35"/>
  <c r="G52" i="35"/>
  <c r="F56" i="35"/>
  <c r="F41" i="35"/>
  <c r="F45" i="35"/>
  <c r="E46" i="35"/>
  <c r="E27" i="35"/>
  <c r="F30" i="35"/>
  <c r="E35" i="35"/>
  <c r="F38" i="35"/>
  <c r="E43" i="35"/>
  <c r="F46" i="35"/>
  <c r="E51" i="35"/>
  <c r="F54" i="35"/>
  <c r="E24" i="35"/>
  <c r="F27" i="35"/>
  <c r="G30" i="35"/>
  <c r="E32" i="35"/>
  <c r="F35" i="35"/>
  <c r="G38" i="35"/>
  <c r="E40" i="35"/>
  <c r="F43" i="35"/>
  <c r="F51" i="35"/>
  <c r="G54" i="35"/>
  <c r="F24" i="35"/>
  <c r="E29" i="35"/>
  <c r="F32" i="35"/>
  <c r="E26" i="35"/>
  <c r="F29" i="35"/>
  <c r="E34" i="35"/>
  <c r="F37" i="35"/>
  <c r="E42" i="35"/>
  <c r="E50" i="35"/>
  <c r="F53" i="35"/>
  <c r="E58" i="35"/>
  <c r="E23" i="35"/>
  <c r="F26" i="35"/>
  <c r="E31" i="35"/>
  <c r="F34" i="35"/>
  <c r="E39" i="35"/>
  <c r="F42" i="35"/>
  <c r="E47" i="35"/>
  <c r="F50" i="35"/>
  <c r="E55" i="35"/>
  <c r="F58" i="35"/>
  <c r="E9" i="35"/>
  <c r="E14" i="35"/>
  <c r="E18" i="35"/>
  <c r="E22" i="35"/>
  <c r="G18" i="35"/>
  <c r="F9" i="35"/>
  <c r="F22" i="35"/>
  <c r="E11" i="35"/>
  <c r="E15" i="35"/>
  <c r="E19" i="35"/>
  <c r="F11" i="35"/>
  <c r="F15" i="35"/>
  <c r="F19" i="35"/>
  <c r="E16" i="35"/>
  <c r="E20" i="35"/>
  <c r="E17" i="35"/>
  <c r="E25" i="39"/>
  <c r="F28" i="39"/>
  <c r="E33" i="39"/>
  <c r="F36" i="39"/>
  <c r="E41" i="39"/>
  <c r="F44" i="39"/>
  <c r="E49" i="39"/>
  <c r="F52" i="39"/>
  <c r="E57" i="39"/>
  <c r="G28" i="39"/>
  <c r="G36" i="39"/>
  <c r="G44" i="39"/>
  <c r="G52" i="39"/>
  <c r="E24" i="39"/>
  <c r="E32" i="39"/>
  <c r="E40" i="39"/>
  <c r="E48" i="39"/>
  <c r="E56" i="39"/>
  <c r="F24" i="39"/>
  <c r="E29" i="39"/>
  <c r="F32" i="39"/>
  <c r="E37" i="39"/>
  <c r="F40" i="39"/>
  <c r="E45" i="39"/>
  <c r="F48" i="39"/>
  <c r="E53" i="39"/>
  <c r="F56" i="39"/>
  <c r="F14" i="39"/>
  <c r="E11" i="39"/>
  <c r="E19" i="39"/>
  <c r="F15" i="39"/>
  <c r="E18" i="39"/>
  <c r="F22" i="39"/>
  <c r="E12" i="39"/>
  <c r="E20" i="39"/>
  <c r="F16" i="39"/>
  <c r="E14" i="39"/>
  <c r="E22" i="39"/>
  <c r="F18" i="39"/>
  <c r="E9" i="39"/>
  <c r="E15" i="39"/>
  <c r="F11" i="39"/>
  <c r="F19" i="39"/>
  <c r="F9" i="39"/>
  <c r="E16" i="39"/>
  <c r="F12" i="39"/>
  <c r="F20" i="39"/>
  <c r="E25" i="34"/>
  <c r="F28" i="34"/>
  <c r="E33" i="34"/>
  <c r="F36" i="34"/>
  <c r="E41" i="34"/>
  <c r="F44" i="34"/>
  <c r="E49" i="34"/>
  <c r="F52" i="34"/>
  <c r="E57" i="34"/>
  <c r="F25" i="34"/>
  <c r="G28" i="34"/>
  <c r="F33" i="34"/>
  <c r="G36" i="34"/>
  <c r="F41" i="34"/>
  <c r="G44" i="34"/>
  <c r="F49" i="34"/>
  <c r="G52" i="34"/>
  <c r="F57" i="34"/>
  <c r="E27" i="34"/>
  <c r="E35" i="34"/>
  <c r="E43" i="34"/>
  <c r="E51" i="34"/>
  <c r="E29" i="34"/>
  <c r="E37" i="34"/>
  <c r="E45" i="34"/>
  <c r="E53" i="34"/>
  <c r="E9" i="34"/>
  <c r="E14" i="34"/>
  <c r="E18" i="34"/>
  <c r="E22" i="34"/>
  <c r="F9" i="34"/>
  <c r="F14" i="34"/>
  <c r="F22" i="34"/>
  <c r="E11" i="34"/>
  <c r="E15" i="34"/>
  <c r="E19" i="34"/>
  <c r="F15" i="34"/>
  <c r="F19" i="34"/>
  <c r="E12" i="34"/>
  <c r="E16" i="34"/>
  <c r="E20" i="34"/>
  <c r="F12" i="34"/>
  <c r="F20" i="34"/>
  <c r="F25" i="29"/>
  <c r="G28" i="29"/>
  <c r="E30" i="29"/>
  <c r="F33" i="29"/>
  <c r="G36" i="29"/>
  <c r="E38" i="29"/>
  <c r="F41" i="29"/>
  <c r="G44" i="29"/>
  <c r="E46" i="29"/>
  <c r="F49" i="29"/>
  <c r="G52" i="29"/>
  <c r="E54" i="29"/>
  <c r="F57" i="29"/>
  <c r="E27" i="29"/>
  <c r="F30" i="29"/>
  <c r="E35" i="29"/>
  <c r="F38" i="29"/>
  <c r="E43" i="29"/>
  <c r="F46" i="29"/>
  <c r="E51" i="29"/>
  <c r="F54" i="29"/>
  <c r="E24" i="29"/>
  <c r="F27" i="29"/>
  <c r="E32" i="29"/>
  <c r="F35" i="29"/>
  <c r="E40" i="29"/>
  <c r="F43" i="29"/>
  <c r="F51" i="29"/>
  <c r="E14" i="29"/>
  <c r="F9" i="29"/>
  <c r="F18" i="29"/>
  <c r="F22" i="29"/>
  <c r="E11" i="29"/>
  <c r="E15" i="29"/>
  <c r="E19" i="29"/>
  <c r="G21" i="29"/>
  <c r="F19" i="29"/>
  <c r="E22" i="29"/>
  <c r="E16" i="29"/>
  <c r="E20" i="29"/>
  <c r="E13" i="29"/>
  <c r="E17" i="29"/>
  <c r="E21" i="29"/>
  <c r="F25" i="36"/>
  <c r="E30" i="36"/>
  <c r="F33" i="36"/>
  <c r="G36" i="36"/>
  <c r="E38" i="36"/>
  <c r="F41" i="36"/>
  <c r="E46" i="36"/>
  <c r="F49" i="36"/>
  <c r="G52" i="36"/>
  <c r="E54" i="36"/>
  <c r="F57" i="36"/>
  <c r="E27" i="36"/>
  <c r="F30" i="36"/>
  <c r="E35" i="36"/>
  <c r="F38" i="36"/>
  <c r="E43" i="36"/>
  <c r="F46" i="36"/>
  <c r="F54" i="36"/>
  <c r="E24" i="36"/>
  <c r="F27" i="36"/>
  <c r="F35" i="36"/>
  <c r="E40" i="36"/>
  <c r="E48" i="36"/>
  <c r="F40" i="36"/>
  <c r="E26" i="36"/>
  <c r="E34" i="36"/>
  <c r="F37" i="36"/>
  <c r="E42" i="36"/>
  <c r="E50" i="36"/>
  <c r="F53" i="36"/>
  <c r="E58" i="36"/>
  <c r="E23" i="36"/>
  <c r="F26" i="36"/>
  <c r="E31" i="36"/>
  <c r="F34" i="36"/>
  <c r="E39" i="36"/>
  <c r="F42" i="36"/>
  <c r="E47" i="36"/>
  <c r="F50" i="36"/>
  <c r="F58" i="36"/>
  <c r="F11" i="36"/>
  <c r="E12" i="36"/>
  <c r="F15" i="36"/>
  <c r="E16" i="36"/>
  <c r="G18" i="36"/>
  <c r="F17" i="36"/>
  <c r="F12" i="36"/>
  <c r="F20" i="36"/>
  <c r="E13" i="36"/>
  <c r="E17" i="36"/>
  <c r="E21" i="36"/>
  <c r="F21" i="36"/>
  <c r="F13" i="36"/>
  <c r="E9" i="36"/>
  <c r="E14" i="36"/>
  <c r="E18" i="36"/>
  <c r="E22" i="36"/>
  <c r="F9" i="36"/>
  <c r="F14" i="36"/>
  <c r="F22" i="36"/>
  <c r="E15" i="36"/>
  <c r="E25" i="40"/>
  <c r="E33" i="40"/>
  <c r="E41" i="40"/>
  <c r="E49" i="40"/>
  <c r="E57" i="40"/>
  <c r="F25" i="40"/>
  <c r="E30" i="40"/>
  <c r="F33" i="40"/>
  <c r="E38" i="40"/>
  <c r="F41" i="40"/>
  <c r="E46" i="40"/>
  <c r="F49" i="40"/>
  <c r="E54" i="40"/>
  <c r="F57" i="40"/>
  <c r="F30" i="40"/>
  <c r="F38" i="40"/>
  <c r="F46" i="40"/>
  <c r="F54" i="40"/>
  <c r="E24" i="40"/>
  <c r="E32" i="40"/>
  <c r="E40" i="40"/>
  <c r="E48" i="40"/>
  <c r="E56" i="40"/>
  <c r="F24" i="40"/>
  <c r="F32" i="40"/>
  <c r="F40" i="40"/>
  <c r="F48" i="40"/>
  <c r="F56" i="40"/>
  <c r="E58" i="40"/>
  <c r="G17" i="40"/>
  <c r="E12" i="40"/>
  <c r="E16" i="40"/>
  <c r="E20" i="40"/>
  <c r="F12" i="40"/>
  <c r="F16" i="40"/>
  <c r="F20" i="40"/>
  <c r="E13" i="40"/>
  <c r="E17" i="40"/>
  <c r="E21" i="40"/>
  <c r="F13" i="40"/>
  <c r="F21" i="40"/>
  <c r="E9" i="40"/>
  <c r="E14" i="40"/>
  <c r="E18" i="40"/>
  <c r="E22" i="40"/>
  <c r="F9" i="40"/>
  <c r="F14" i="40"/>
  <c r="F18" i="40"/>
  <c r="F22" i="40"/>
  <c r="E11" i="40"/>
  <c r="E15" i="40"/>
  <c r="E19" i="40"/>
  <c r="F11" i="40"/>
  <c r="F15" i="40"/>
  <c r="F19" i="40"/>
  <c r="G28" i="37"/>
  <c r="E30" i="37"/>
  <c r="G36" i="37"/>
  <c r="E38" i="37"/>
  <c r="G44" i="37"/>
  <c r="E46" i="37"/>
  <c r="G52" i="37"/>
  <c r="E54" i="37"/>
  <c r="E24" i="37"/>
  <c r="G30" i="37"/>
  <c r="G38" i="37"/>
  <c r="E40" i="37"/>
  <c r="E48" i="37"/>
  <c r="E56" i="37"/>
  <c r="F24" i="37"/>
  <c r="E29" i="37"/>
  <c r="F32" i="37"/>
  <c r="E37" i="37"/>
  <c r="F40" i="37"/>
  <c r="E45" i="37"/>
  <c r="F48" i="37"/>
  <c r="E53" i="37"/>
  <c r="F56" i="37"/>
  <c r="E32" i="37"/>
  <c r="E26" i="37"/>
  <c r="F29" i="37"/>
  <c r="E34" i="37"/>
  <c r="F37" i="37"/>
  <c r="E42" i="37"/>
  <c r="F45" i="37"/>
  <c r="E50" i="37"/>
  <c r="F53" i="37"/>
  <c r="E58" i="37"/>
  <c r="F11" i="37"/>
  <c r="F15" i="37"/>
  <c r="F19" i="37"/>
  <c r="E12" i="37"/>
  <c r="E16" i="37"/>
  <c r="E20" i="37"/>
  <c r="F12" i="37"/>
  <c r="F16" i="37"/>
  <c r="F20" i="37"/>
  <c r="E19" i="37"/>
  <c r="E13" i="37"/>
  <c r="E17" i="37"/>
  <c r="E21" i="37"/>
  <c r="E11" i="37"/>
  <c r="F13" i="37"/>
  <c r="F21" i="37"/>
  <c r="E9" i="37"/>
  <c r="E14" i="37"/>
  <c r="E18" i="37"/>
  <c r="E22" i="37"/>
  <c r="F9" i="37"/>
  <c r="F14" i="37"/>
  <c r="F18" i="37"/>
  <c r="F22" i="37"/>
  <c r="E43" i="38"/>
  <c r="F46" i="38"/>
  <c r="E51" i="38"/>
  <c r="F54" i="38"/>
  <c r="F43" i="38"/>
  <c r="G46" i="38"/>
  <c r="F51" i="38"/>
  <c r="G54" i="38"/>
  <c r="F53" i="38"/>
  <c r="E58" i="38"/>
  <c r="F42" i="38"/>
  <c r="E47" i="38"/>
  <c r="F50" i="38"/>
  <c r="F58" i="38"/>
  <c r="F20" i="38"/>
  <c r="F24" i="38"/>
  <c r="F28" i="38"/>
  <c r="F32" i="38"/>
  <c r="F36" i="38"/>
  <c r="E17" i="38"/>
  <c r="E25" i="38"/>
  <c r="E33" i="38"/>
  <c r="F17" i="38"/>
  <c r="F21" i="38"/>
  <c r="F25" i="38"/>
  <c r="F29" i="38"/>
  <c r="F33" i="38"/>
  <c r="F37" i="38"/>
  <c r="E9" i="38"/>
  <c r="E14" i="38"/>
  <c r="E18" i="38"/>
  <c r="E22" i="38"/>
  <c r="E26" i="38"/>
  <c r="E30" i="38"/>
  <c r="E34" i="38"/>
  <c r="E38" i="38"/>
  <c r="F9" i="38"/>
  <c r="F18" i="38"/>
  <c r="F22" i="38"/>
  <c r="F26" i="38"/>
  <c r="F30" i="38"/>
  <c r="F34" i="38"/>
  <c r="F38" i="38"/>
  <c r="E10" i="39"/>
  <c r="G10" i="40"/>
  <c r="F10" i="39"/>
  <c r="G10" i="35"/>
  <c r="E10" i="38"/>
  <c r="E10" i="40"/>
  <c r="E10" i="37"/>
  <c r="E10" i="36"/>
  <c r="E10" i="29"/>
  <c r="E10" i="34"/>
  <c r="E10" i="35"/>
  <c r="F10" i="38"/>
  <c r="F10" i="37"/>
  <c r="F10" i="36"/>
  <c r="F10" i="29"/>
  <c r="F10" i="34"/>
  <c r="F62" i="26"/>
  <c r="C9" i="4" s="1"/>
  <c r="H9" i="4" s="1"/>
  <c r="F2" i="29"/>
  <c r="D11" i="4" l="1"/>
  <c r="H11" i="4" s="1"/>
  <c r="H21" i="4"/>
  <c r="G59" i="38"/>
  <c r="F59" i="38"/>
  <c r="E59" i="38"/>
  <c r="D9" i="25" s="1"/>
  <c r="D10" i="25" s="1"/>
  <c r="D11" i="25" s="1"/>
  <c r="G59" i="35"/>
  <c r="G59" i="34"/>
  <c r="G59" i="39"/>
  <c r="E59" i="34"/>
  <c r="C24" i="4"/>
  <c r="G59" i="37"/>
  <c r="G59" i="40"/>
  <c r="E59" i="35"/>
  <c r="F59" i="35"/>
  <c r="E59" i="39"/>
  <c r="F59" i="39"/>
  <c r="D18" i="4" s="1"/>
  <c r="F59" i="34"/>
  <c r="E59" i="29"/>
  <c r="F59" i="29"/>
  <c r="G59" i="36"/>
  <c r="E59" i="36"/>
  <c r="F59" i="36"/>
  <c r="F59" i="40"/>
  <c r="E59" i="40"/>
  <c r="F59" i="37"/>
  <c r="E59" i="37"/>
  <c r="G59" i="29"/>
  <c r="F2" i="25"/>
  <c r="B30" i="17"/>
  <c r="C30" i="17"/>
  <c r="E30" i="17" s="1"/>
  <c r="P30" i="17"/>
  <c r="B31" i="17"/>
  <c r="C31" i="17"/>
  <c r="M31" i="17" s="1"/>
  <c r="P31" i="17"/>
  <c r="B32" i="17"/>
  <c r="C32" i="17"/>
  <c r="I32" i="17" s="1"/>
  <c r="P32" i="17"/>
  <c r="B33" i="17"/>
  <c r="C33" i="17"/>
  <c r="E33" i="17" s="1"/>
  <c r="P33" i="17"/>
  <c r="B34" i="17"/>
  <c r="C34" i="17"/>
  <c r="E34" i="17" s="1"/>
  <c r="P34" i="17"/>
  <c r="B35" i="17"/>
  <c r="C35" i="17"/>
  <c r="M35" i="17" s="1"/>
  <c r="P35" i="17"/>
  <c r="B36" i="17"/>
  <c r="C36" i="17"/>
  <c r="I36" i="17" s="1"/>
  <c r="P36" i="17"/>
  <c r="B37" i="17"/>
  <c r="C37" i="17"/>
  <c r="E37" i="17" s="1"/>
  <c r="P37" i="17"/>
  <c r="B38" i="17"/>
  <c r="C38" i="17"/>
  <c r="E38" i="17" s="1"/>
  <c r="P38" i="17"/>
  <c r="B39" i="17"/>
  <c r="C39" i="17"/>
  <c r="M39" i="17" s="1"/>
  <c r="P39" i="17"/>
  <c r="B40" i="17"/>
  <c r="C40" i="17"/>
  <c r="I40" i="17" s="1"/>
  <c r="P40" i="17"/>
  <c r="B41" i="17"/>
  <c r="C41" i="17"/>
  <c r="E41" i="17" s="1"/>
  <c r="P41" i="17"/>
  <c r="B42" i="17"/>
  <c r="C42" i="17"/>
  <c r="I42" i="17" s="1"/>
  <c r="P42" i="17"/>
  <c r="B43" i="17"/>
  <c r="C43" i="17"/>
  <c r="M43" i="17" s="1"/>
  <c r="P43" i="17"/>
  <c r="B44" i="17"/>
  <c r="C44" i="17"/>
  <c r="I44" i="17" s="1"/>
  <c r="P44" i="17"/>
  <c r="B45" i="17"/>
  <c r="C45" i="17"/>
  <c r="E45" i="17" s="1"/>
  <c r="P45" i="17"/>
  <c r="B46" i="17"/>
  <c r="C46" i="17"/>
  <c r="G46" i="17" s="1"/>
  <c r="P46" i="17"/>
  <c r="B47" i="17"/>
  <c r="C47" i="17"/>
  <c r="M47" i="17" s="1"/>
  <c r="P47" i="17"/>
  <c r="B48" i="17"/>
  <c r="C48" i="17"/>
  <c r="I48" i="17" s="1"/>
  <c r="P48" i="17"/>
  <c r="B49" i="17"/>
  <c r="C49" i="17"/>
  <c r="E49" i="17" s="1"/>
  <c r="P49" i="17"/>
  <c r="B50" i="17"/>
  <c r="C50" i="17"/>
  <c r="K50" i="17" s="1"/>
  <c r="P50" i="17"/>
  <c r="B51" i="17"/>
  <c r="C51" i="17"/>
  <c r="M51" i="17" s="1"/>
  <c r="P51" i="17"/>
  <c r="B52" i="17"/>
  <c r="C52" i="17"/>
  <c r="I52" i="17" s="1"/>
  <c r="P52" i="17"/>
  <c r="B53" i="17"/>
  <c r="C53" i="17"/>
  <c r="E53" i="17" s="1"/>
  <c r="P53" i="17"/>
  <c r="B54" i="17"/>
  <c r="C54" i="17"/>
  <c r="I54" i="17" s="1"/>
  <c r="P54" i="17"/>
  <c r="B55" i="17"/>
  <c r="C55" i="17"/>
  <c r="M55" i="17" s="1"/>
  <c r="P55" i="17"/>
  <c r="B56" i="17"/>
  <c r="C56" i="17"/>
  <c r="I56" i="17" s="1"/>
  <c r="P56" i="17"/>
  <c r="B57" i="17"/>
  <c r="C57" i="17"/>
  <c r="E57" i="17" s="1"/>
  <c r="P57" i="17"/>
  <c r="B58" i="17"/>
  <c r="C58" i="17"/>
  <c r="E58" i="17" s="1"/>
  <c r="P58" i="17"/>
  <c r="B59" i="17"/>
  <c r="C59" i="17"/>
  <c r="M59" i="17" s="1"/>
  <c r="P59" i="17"/>
  <c r="B60" i="17"/>
  <c r="C60" i="17"/>
  <c r="I60" i="17" s="1"/>
  <c r="P60" i="17"/>
  <c r="B61" i="17"/>
  <c r="C61" i="17"/>
  <c r="E61" i="17" s="1"/>
  <c r="P61" i="17"/>
  <c r="B62" i="17"/>
  <c r="C62" i="17"/>
  <c r="G62" i="17" s="1"/>
  <c r="P62" i="17"/>
  <c r="B63" i="17"/>
  <c r="C63" i="17"/>
  <c r="M63" i="17" s="1"/>
  <c r="P63" i="17"/>
  <c r="B64" i="17"/>
  <c r="C64" i="17"/>
  <c r="I64" i="17" s="1"/>
  <c r="P64" i="17"/>
  <c r="B65" i="17"/>
  <c r="C65" i="17"/>
  <c r="E65" i="17" s="1"/>
  <c r="P65" i="17"/>
  <c r="B66" i="17"/>
  <c r="C66" i="17"/>
  <c r="I66" i="17" s="1"/>
  <c r="P66" i="17"/>
  <c r="B67" i="17"/>
  <c r="C67" i="17"/>
  <c r="M67" i="17" s="1"/>
  <c r="P67" i="17"/>
  <c r="B68" i="17"/>
  <c r="C68" i="17"/>
  <c r="I68" i="17" s="1"/>
  <c r="P68" i="17"/>
  <c r="B69" i="17"/>
  <c r="C69" i="17"/>
  <c r="E69" i="17" s="1"/>
  <c r="P69" i="17"/>
  <c r="B70" i="17"/>
  <c r="C70" i="17"/>
  <c r="K70" i="17" s="1"/>
  <c r="P70" i="17"/>
  <c r="B71" i="17"/>
  <c r="C71" i="17"/>
  <c r="M71" i="17" s="1"/>
  <c r="P71" i="17"/>
  <c r="B72" i="17"/>
  <c r="C72" i="17"/>
  <c r="I72" i="17" s="1"/>
  <c r="P72" i="17"/>
  <c r="G10" i="4" l="1"/>
  <c r="F10" i="4"/>
  <c r="E10" i="4"/>
  <c r="D10" i="4"/>
  <c r="G66" i="17"/>
  <c r="E18" i="4"/>
  <c r="F18" i="4"/>
  <c r="G18" i="4"/>
  <c r="G17" i="4"/>
  <c r="F17" i="4"/>
  <c r="D17" i="4"/>
  <c r="E17" i="4"/>
  <c r="G13" i="4"/>
  <c r="F13" i="4"/>
  <c r="E13" i="4"/>
  <c r="D13" i="4"/>
  <c r="G14" i="4"/>
  <c r="F14" i="4"/>
  <c r="E14" i="4"/>
  <c r="D14" i="4"/>
  <c r="G15" i="4"/>
  <c r="F15" i="4"/>
  <c r="E15" i="4"/>
  <c r="D15" i="4"/>
  <c r="G16" i="4"/>
  <c r="F16" i="4"/>
  <c r="E16" i="4"/>
  <c r="D16" i="4"/>
  <c r="G19" i="4"/>
  <c r="F19" i="4"/>
  <c r="E19" i="4"/>
  <c r="D19" i="4"/>
  <c r="M66" i="17"/>
  <c r="K66" i="17"/>
  <c r="K59" i="17"/>
  <c r="E66" i="17"/>
  <c r="O66" i="17"/>
  <c r="K43" i="17"/>
  <c r="E40" i="17"/>
  <c r="Q52" i="17"/>
  <c r="I50" i="17"/>
  <c r="G43" i="17"/>
  <c r="E50" i="17"/>
  <c r="Q44" i="17"/>
  <c r="E51" i="17"/>
  <c r="Q31" i="17"/>
  <c r="K63" i="17"/>
  <c r="Q46" i="17"/>
  <c r="O38" i="17"/>
  <c r="I63" i="17"/>
  <c r="E59" i="17"/>
  <c r="G52" i="17"/>
  <c r="M46" i="17"/>
  <c r="I38" i="17"/>
  <c r="M30" i="17"/>
  <c r="E52" i="17"/>
  <c r="E46" i="17"/>
  <c r="G44" i="17"/>
  <c r="G38" i="17"/>
  <c r="O34" i="17"/>
  <c r="G30" i="17"/>
  <c r="I67" i="17"/>
  <c r="Q62" i="17"/>
  <c r="E67" i="17"/>
  <c r="K62" i="17"/>
  <c r="Q55" i="17"/>
  <c r="Q37" i="17"/>
  <c r="K35" i="17"/>
  <c r="G31" i="17"/>
  <c r="Q63" i="17"/>
  <c r="E62" i="17"/>
  <c r="K51" i="17"/>
  <c r="E35" i="17"/>
  <c r="Q48" i="17"/>
  <c r="G39" i="17"/>
  <c r="Q64" i="17"/>
  <c r="I59" i="17"/>
  <c r="G51" i="17"/>
  <c r="G50" i="17"/>
  <c r="Q43" i="17"/>
  <c r="G40" i="17"/>
  <c r="E39" i="17"/>
  <c r="E36" i="17"/>
  <c r="O30" i="17"/>
  <c r="M62" i="17"/>
  <c r="Q56" i="17"/>
  <c r="K55" i="17"/>
  <c r="Q47" i="17"/>
  <c r="K46" i="17"/>
  <c r="I43" i="17"/>
  <c r="Q38" i="17"/>
  <c r="I55" i="17"/>
  <c r="Q50" i="17"/>
  <c r="Q39" i="17"/>
  <c r="I70" i="17"/>
  <c r="E68" i="17"/>
  <c r="O58" i="17"/>
  <c r="G56" i="17"/>
  <c r="G55" i="17"/>
  <c r="Q51" i="17"/>
  <c r="O50" i="17"/>
  <c r="K47" i="17"/>
  <c r="E44" i="17"/>
  <c r="E43" i="17"/>
  <c r="M38" i="17"/>
  <c r="E70" i="17"/>
  <c r="E56" i="17"/>
  <c r="E55" i="17"/>
  <c r="M50" i="17"/>
  <c r="I47" i="17"/>
  <c r="Q40" i="17"/>
  <c r="K39" i="17"/>
  <c r="Q36" i="17"/>
  <c r="G72" i="17"/>
  <c r="G71" i="17"/>
  <c r="G54" i="17"/>
  <c r="G42" i="17"/>
  <c r="E72" i="17"/>
  <c r="E71" i="17"/>
  <c r="G70" i="17"/>
  <c r="G68" i="17"/>
  <c r="G67" i="17"/>
  <c r="O62" i="17"/>
  <c r="Q58" i="17"/>
  <c r="E54" i="17"/>
  <c r="I51" i="17"/>
  <c r="O46" i="17"/>
  <c r="Q45" i="17"/>
  <c r="E42" i="17"/>
  <c r="I39" i="17"/>
  <c r="K38" i="17"/>
  <c r="Q35" i="17"/>
  <c r="Q34" i="17"/>
  <c r="Q30" i="17"/>
  <c r="Q42" i="17"/>
  <c r="M34" i="17"/>
  <c r="Q71" i="17"/>
  <c r="Q70" i="17"/>
  <c r="G64" i="17"/>
  <c r="G63" i="17"/>
  <c r="I62" i="17"/>
  <c r="Q60" i="17"/>
  <c r="K58" i="17"/>
  <c r="O54" i="17"/>
  <c r="Q53" i="17"/>
  <c r="G48" i="17"/>
  <c r="G47" i="17"/>
  <c r="I46" i="17"/>
  <c r="O42" i="17"/>
  <c r="Q41" i="17"/>
  <c r="I35" i="17"/>
  <c r="K34" i="17"/>
  <c r="K31" i="17"/>
  <c r="K30" i="17"/>
  <c r="O70" i="17"/>
  <c r="Q67" i="17"/>
  <c r="Q66" i="17"/>
  <c r="E64" i="17"/>
  <c r="E63" i="17"/>
  <c r="G59" i="17"/>
  <c r="I58" i="17"/>
  <c r="M54" i="17"/>
  <c r="E48" i="17"/>
  <c r="E47" i="17"/>
  <c r="M42" i="17"/>
  <c r="G36" i="17"/>
  <c r="G35" i="17"/>
  <c r="I34" i="17"/>
  <c r="Q32" i="17"/>
  <c r="I31" i="17"/>
  <c r="I30" i="17"/>
  <c r="Q72" i="17"/>
  <c r="K71" i="17"/>
  <c r="M70" i="17"/>
  <c r="Q65" i="17"/>
  <c r="G60" i="17"/>
  <c r="G58" i="17"/>
  <c r="K54" i="17"/>
  <c r="K42" i="17"/>
  <c r="G34" i="17"/>
  <c r="M58" i="17"/>
  <c r="Q54" i="17"/>
  <c r="I71" i="17"/>
  <c r="K67" i="17"/>
  <c r="E60" i="17"/>
  <c r="G32" i="17"/>
  <c r="Q69" i="17"/>
  <c r="Q33" i="17"/>
  <c r="E32" i="17"/>
  <c r="Q61" i="17"/>
  <c r="Q57" i="17"/>
  <c r="Q49" i="17"/>
  <c r="O61" i="17"/>
  <c r="O57" i="17"/>
  <c r="O53" i="17"/>
  <c r="O49" i="17"/>
  <c r="O45" i="17"/>
  <c r="O41" i="17"/>
  <c r="O37" i="17"/>
  <c r="O33" i="17"/>
  <c r="M69" i="17"/>
  <c r="M61" i="17"/>
  <c r="M57" i="17"/>
  <c r="M53" i="17"/>
  <c r="M49" i="17"/>
  <c r="M45" i="17"/>
  <c r="M41" i="17"/>
  <c r="M37" i="17"/>
  <c r="M33" i="17"/>
  <c r="E31" i="17"/>
  <c r="Q68" i="17"/>
  <c r="K65" i="17"/>
  <c r="O64" i="17"/>
  <c r="K61" i="17"/>
  <c r="O60" i="17"/>
  <c r="K57" i="17"/>
  <c r="O56" i="17"/>
  <c r="K53" i="17"/>
  <c r="O52" i="17"/>
  <c r="K49" i="17"/>
  <c r="O48" i="17"/>
  <c r="K45" i="17"/>
  <c r="O44" i="17"/>
  <c r="K41" i="17"/>
  <c r="O40" i="17"/>
  <c r="K37" i="17"/>
  <c r="O36" i="17"/>
  <c r="K33" i="17"/>
  <c r="O32" i="17"/>
  <c r="O72" i="17"/>
  <c r="O68" i="17"/>
  <c r="Q59" i="17"/>
  <c r="M72" i="17"/>
  <c r="I69" i="17"/>
  <c r="M68" i="17"/>
  <c r="I65" i="17"/>
  <c r="M64" i="17"/>
  <c r="I61" i="17"/>
  <c r="M60" i="17"/>
  <c r="I57" i="17"/>
  <c r="M56" i="17"/>
  <c r="I53" i="17"/>
  <c r="M52" i="17"/>
  <c r="I49" i="17"/>
  <c r="M48" i="17"/>
  <c r="I45" i="17"/>
  <c r="M44" i="17"/>
  <c r="I41" i="17"/>
  <c r="M40" i="17"/>
  <c r="I37" i="17"/>
  <c r="M36" i="17"/>
  <c r="I33" i="17"/>
  <c r="M32" i="17"/>
  <c r="O65" i="17"/>
  <c r="K69" i="17"/>
  <c r="K72" i="17"/>
  <c r="O71" i="17"/>
  <c r="G69" i="17"/>
  <c r="K68" i="17"/>
  <c r="O67" i="17"/>
  <c r="G65" i="17"/>
  <c r="K64" i="17"/>
  <c r="O63" i="17"/>
  <c r="G61" i="17"/>
  <c r="K60" i="17"/>
  <c r="O59" i="17"/>
  <c r="G57" i="17"/>
  <c r="K56" i="17"/>
  <c r="O55" i="17"/>
  <c r="G53" i="17"/>
  <c r="K52" i="17"/>
  <c r="O51" i="17"/>
  <c r="G49" i="17"/>
  <c r="K48" i="17"/>
  <c r="O47" i="17"/>
  <c r="G45" i="17"/>
  <c r="K44" i="17"/>
  <c r="O43" i="17"/>
  <c r="G41" i="17"/>
  <c r="K40" i="17"/>
  <c r="O39" i="17"/>
  <c r="G37" i="17"/>
  <c r="K36" i="17"/>
  <c r="O35" i="17"/>
  <c r="G33" i="17"/>
  <c r="K32" i="17"/>
  <c r="O31" i="17"/>
  <c r="O69" i="17"/>
  <c r="M65" i="17"/>
  <c r="H15" i="4" l="1"/>
  <c r="H14" i="4"/>
  <c r="H16" i="4"/>
  <c r="H18" i="4"/>
  <c r="H17" i="4"/>
  <c r="H19" i="4"/>
  <c r="H13" i="4"/>
  <c r="H10" i="4"/>
  <c r="G12" i="4"/>
  <c r="G24" i="4" s="1"/>
  <c r="F12" i="4"/>
  <c r="F24" i="4" s="1"/>
  <c r="E12" i="4"/>
  <c r="E24" i="4" s="1"/>
  <c r="D12" i="4"/>
  <c r="D24" i="4" s="1"/>
  <c r="D73" i="17"/>
  <c r="F73" i="17"/>
  <c r="H73" i="17"/>
  <c r="J73" i="17"/>
  <c r="L73" i="17"/>
  <c r="N73" i="17"/>
  <c r="H12" i="4" l="1"/>
  <c r="H24" i="4" s="1"/>
  <c r="D7" i="17"/>
  <c r="P24" i="17" l="1"/>
  <c r="P25" i="17"/>
  <c r="P26" i="17"/>
  <c r="P27" i="17"/>
  <c r="P28" i="17"/>
  <c r="P29" i="17"/>
  <c r="P23" i="17"/>
  <c r="P22" i="17"/>
  <c r="Q22" i="17" s="1"/>
  <c r="C14" i="17"/>
  <c r="C12" i="17"/>
  <c r="C11" i="17"/>
  <c r="C29" i="17"/>
  <c r="B29" i="17"/>
  <c r="C28" i="17"/>
  <c r="B28" i="17"/>
  <c r="C27" i="17"/>
  <c r="K27" i="17" s="1"/>
  <c r="B27" i="17"/>
  <c r="C26" i="17"/>
  <c r="O26" i="17" s="1"/>
  <c r="B26" i="17"/>
  <c r="C25" i="17"/>
  <c r="G25" i="17" s="1"/>
  <c r="B25" i="17"/>
  <c r="C24" i="17"/>
  <c r="M24" i="17" s="1"/>
  <c r="B24" i="17"/>
  <c r="C23" i="17"/>
  <c r="M23" i="17" s="1"/>
  <c r="B23" i="17"/>
  <c r="O22" i="17"/>
  <c r="M22" i="17"/>
  <c r="K22" i="17"/>
  <c r="I22" i="17"/>
  <c r="G22" i="17"/>
  <c r="E22" i="17"/>
  <c r="B22" i="17"/>
  <c r="F17" i="17"/>
  <c r="C16" i="17"/>
  <c r="B16" i="17"/>
  <c r="C15" i="17"/>
  <c r="B15" i="17"/>
  <c r="B14" i="17"/>
  <c r="C13" i="17"/>
  <c r="B13" i="17"/>
  <c r="B12" i="17"/>
  <c r="B11" i="17"/>
  <c r="F2" i="17"/>
  <c r="A2" i="17"/>
  <c r="A1" i="17"/>
  <c r="P73" i="17" l="1"/>
  <c r="O23" i="17"/>
  <c r="Q28" i="17"/>
  <c r="C17" i="17"/>
  <c r="Q23" i="17"/>
  <c r="I28" i="17"/>
  <c r="M28" i="17"/>
  <c r="G28" i="17"/>
  <c r="G23" i="17"/>
  <c r="I23" i="17"/>
  <c r="K23" i="17"/>
  <c r="M27" i="17"/>
  <c r="E26" i="17"/>
  <c r="Q26" i="17"/>
  <c r="K25" i="17"/>
  <c r="I25" i="17"/>
  <c r="I24" i="17"/>
  <c r="O24" i="17"/>
  <c r="Q24" i="17"/>
  <c r="E24" i="17"/>
  <c r="G24" i="17"/>
  <c r="E23" i="17"/>
  <c r="O29" i="17"/>
  <c r="M25" i="17"/>
  <c r="G26" i="17"/>
  <c r="O27" i="17"/>
  <c r="K28" i="17"/>
  <c r="E29" i="17"/>
  <c r="Q29" i="17"/>
  <c r="I26" i="17"/>
  <c r="G29" i="17"/>
  <c r="O25" i="17"/>
  <c r="K26" i="17"/>
  <c r="E27" i="17"/>
  <c r="Q27" i="17"/>
  <c r="I29" i="17"/>
  <c r="M26" i="17"/>
  <c r="G27" i="17"/>
  <c r="O28" i="17"/>
  <c r="K29" i="17"/>
  <c r="K24" i="17"/>
  <c r="E25" i="17"/>
  <c r="Q25" i="17"/>
  <c r="I27" i="17"/>
  <c r="M29" i="17"/>
  <c r="E28" i="17"/>
  <c r="M73" i="17" l="1"/>
  <c r="D15" i="17" s="1"/>
  <c r="K73" i="17"/>
  <c r="D14" i="17" s="1"/>
  <c r="Q73" i="17"/>
  <c r="I73" i="17"/>
  <c r="D13" i="17" s="1"/>
  <c r="O73" i="17"/>
  <c r="D16" i="17" s="1"/>
  <c r="G73" i="17"/>
  <c r="D12" i="17" s="1"/>
  <c r="E73" i="17"/>
  <c r="D11" i="17" s="1"/>
  <c r="D17" i="17" l="1"/>
  <c r="G14" i="17" l="1"/>
  <c r="G11" i="17"/>
  <c r="G15" i="17"/>
  <c r="G13" i="17"/>
  <c r="G16" i="17"/>
  <c r="G12" i="17"/>
  <c r="G17" i="17" l="1"/>
  <c r="D2" i="10" l="1"/>
  <c r="F2" i="5" l="1"/>
</calcChain>
</file>

<file path=xl/sharedStrings.xml><?xml version="1.0" encoding="utf-8"?>
<sst xmlns="http://schemas.openxmlformats.org/spreadsheetml/2006/main" count="414" uniqueCount="273">
  <si>
    <t>MMIS RFP</t>
  </si>
  <si>
    <t>Attachment D - Cost Proposal</t>
  </si>
  <si>
    <t>State of Indiana</t>
  </si>
  <si>
    <t>State of Indiana, Medicaid Management Information Systems RFP</t>
  </si>
  <si>
    <t>Respondent Name:</t>
  </si>
  <si>
    <t>Cost Proposal Summary</t>
  </si>
  <si>
    <t>Please Complete Yellow Shaded Regions</t>
  </si>
  <si>
    <t xml:space="preserve">  </t>
  </si>
  <si>
    <r>
      <t xml:space="preserve">Instructions: </t>
    </r>
    <r>
      <rPr>
        <sz val="11"/>
        <rFont val="Arial"/>
        <family val="2"/>
      </rPr>
      <t xml:space="preserve">Respondents must fill in their name in the yellow-shaded cell. Cells shaded in white, grey, or blue shall not be altered. All blue cells will populate automatically from the other tabs. Respondents will be evaluated based on their "Total Bid Amount". </t>
    </r>
    <r>
      <rPr>
        <b/>
        <sz val="11"/>
        <rFont val="Arial"/>
        <family val="2"/>
      </rPr>
      <t xml:space="preserve">All costs associated with this Contract must be captured in the Total Bid Amount. </t>
    </r>
    <r>
      <rPr>
        <sz val="11"/>
        <rFont val="Arial"/>
        <family val="2"/>
      </rPr>
      <t xml:space="preserve">The below outlines the cost components found on each tab.
</t>
    </r>
    <r>
      <rPr>
        <u/>
        <sz val="11"/>
        <rFont val="Arial"/>
        <family val="2"/>
      </rPr>
      <t xml:space="preserve">
</t>
    </r>
    <r>
      <rPr>
        <b/>
        <u/>
        <sz val="11"/>
        <rFont val="Arial"/>
        <family val="2"/>
      </rPr>
      <t>Phase-In Transition and Credentialing Development:</t>
    </r>
    <r>
      <rPr>
        <sz val="11"/>
        <rFont val="Arial"/>
        <family val="2"/>
      </rPr>
      <t xml:space="preserve"> The Phase-In Transition and Credentialing Development tab calculates all costs necessary to complete Phase-In Transition and Credentialing Development activities by July 1, 2023. 
</t>
    </r>
    <r>
      <rPr>
        <b/>
        <u/>
        <sz val="11"/>
        <rFont val="Arial"/>
        <family val="2"/>
      </rPr>
      <t>Tech M&amp;O and Data Management</t>
    </r>
    <r>
      <rPr>
        <u/>
        <sz val="11"/>
        <rFont val="Arial"/>
        <family val="2"/>
      </rPr>
      <t>:</t>
    </r>
    <r>
      <rPr>
        <sz val="11"/>
        <rFont val="Arial"/>
        <family val="2"/>
      </rPr>
      <t xml:space="preserve"> The Tech M&amp;O and Data Management tab calculates all costs necessary to complete Tech M&amp;O and Data Management activities.</t>
    </r>
    <r>
      <rPr>
        <u/>
        <sz val="11"/>
        <rFont val="Arial"/>
        <family val="2"/>
      </rPr>
      <t xml:space="preserve">
</t>
    </r>
    <r>
      <rPr>
        <b/>
        <u/>
        <sz val="11"/>
        <rFont val="Arial"/>
        <family val="2"/>
      </rPr>
      <t>Other Technical Costs:</t>
    </r>
    <r>
      <rPr>
        <sz val="11"/>
        <rFont val="Arial"/>
        <family val="2"/>
      </rPr>
      <t xml:space="preserve">  The Other Technical Costs tab calculates all costs associated with licensing, hosting, and hardware associated with all functional areas. The State will not pay any additional licensing, hosting, or hardware fees, unless approved by the State.
</t>
    </r>
    <r>
      <rPr>
        <b/>
        <u/>
        <sz val="11"/>
        <rFont val="Arial"/>
        <family val="2"/>
      </rPr>
      <t>Modification Pool:</t>
    </r>
    <r>
      <rPr>
        <sz val="11"/>
        <rFont val="Arial"/>
        <family val="2"/>
      </rPr>
      <t xml:space="preserve"> The Modification Cost tab calculates the estimated maximum total cost for Modifications, accounting for the 30,000 annual Modifications Pool detailed in the Scope of Work. 
</t>
    </r>
    <r>
      <rPr>
        <b/>
        <u/>
        <sz val="11"/>
        <rFont val="Arial"/>
        <family val="2"/>
      </rPr>
      <t>Reimbursement &amp; Claims:</t>
    </r>
    <r>
      <rPr>
        <sz val="11"/>
        <rFont val="Arial"/>
        <family val="2"/>
      </rPr>
      <t xml:space="preserve"> The Reimbursement &amp; Claims tab calculates all costs necessary to complete Reimbursement &amp; Claims activities. 
</t>
    </r>
    <r>
      <rPr>
        <b/>
        <u/>
        <sz val="11"/>
        <rFont val="Arial"/>
        <family val="2"/>
      </rPr>
      <t>Fiscal Agent &amp; Accounting Responsibilities:</t>
    </r>
    <r>
      <rPr>
        <sz val="11"/>
        <rFont val="Arial"/>
        <family val="2"/>
      </rPr>
      <t xml:space="preserve"> The Fiscal Agent &amp; Accounting Responsibilities tab calculates all costs necessary to complete Fiscal Agent &amp; Accounting Responsibilities activities. 
</t>
    </r>
    <r>
      <rPr>
        <b/>
        <u/>
        <sz val="11"/>
        <rFont val="Arial"/>
        <family val="2"/>
      </rPr>
      <t xml:space="preserve">Member Services: </t>
    </r>
    <r>
      <rPr>
        <sz val="11"/>
        <rFont val="Arial"/>
        <family val="2"/>
      </rPr>
      <t xml:space="preserve">The Member Services tab calculates all costs necessary to complete Member Services activities. </t>
    </r>
    <r>
      <rPr>
        <b/>
        <u/>
        <sz val="11"/>
        <rFont val="Arial"/>
        <family val="2"/>
      </rPr>
      <t xml:space="preserve">
Provider Services:</t>
    </r>
    <r>
      <rPr>
        <sz val="11"/>
        <rFont val="Arial"/>
        <family val="2"/>
      </rPr>
      <t xml:space="preserve"> The Provider Services tab calculates all costs necessary to complete Provider Services activities. </t>
    </r>
    <r>
      <rPr>
        <b/>
        <u/>
        <sz val="11"/>
        <rFont val="Arial"/>
        <family val="2"/>
      </rPr>
      <t xml:space="preserve">
Credentialing (CVO): </t>
    </r>
    <r>
      <rPr>
        <sz val="11"/>
        <rFont val="Arial"/>
        <family val="2"/>
      </rPr>
      <t xml:space="preserve">The Credentialing tab calculates all costs necessary to complete Credentialing activities. </t>
    </r>
    <r>
      <rPr>
        <b/>
        <u/>
        <sz val="11"/>
        <rFont val="Arial"/>
        <family val="2"/>
      </rPr>
      <t xml:space="preserve">
Call Center &amp; Service Desk: </t>
    </r>
    <r>
      <rPr>
        <sz val="11"/>
        <rFont val="Arial"/>
        <family val="2"/>
      </rPr>
      <t xml:space="preserve">The Call Center &amp; Service Desk tab calculates all costs necessary to complete Call Center &amp; Service Desk activities. </t>
    </r>
    <r>
      <rPr>
        <b/>
        <u/>
        <sz val="11"/>
        <rFont val="Arial"/>
        <family val="2"/>
      </rPr>
      <t xml:space="preserve">
Electronic Visit Verification (EVV): </t>
    </r>
    <r>
      <rPr>
        <sz val="11"/>
        <rFont val="Arial"/>
        <family val="2"/>
      </rPr>
      <t xml:space="preserve">The EVV tab calculates all costs necessary to complete EVV activities. </t>
    </r>
    <r>
      <rPr>
        <b/>
        <u/>
        <sz val="11"/>
        <rFont val="Arial"/>
        <family val="2"/>
      </rPr>
      <t xml:space="preserve">
Third-Party Liability (TPL) Recoveries, Cost Avoidance, &amp; Postage: </t>
    </r>
    <r>
      <rPr>
        <sz val="11"/>
        <rFont val="Arial"/>
        <family val="2"/>
      </rPr>
      <t xml:space="preserve">The TPL Recoveries, Cost Avoidance, and Postage tab calculates all costs associated with TPL Recoveries, Cost Avoidance and Postage. Please note that TPL and Postage cost estimates will be set by the State and incorporated into your Total Bid Amount. </t>
    </r>
  </si>
  <si>
    <t>Table 1: Cost Proposal Summary</t>
  </si>
  <si>
    <t>Component</t>
  </si>
  <si>
    <t>Phase-In Transition Period</t>
  </si>
  <si>
    <t>Contract Operations - Year 1</t>
  </si>
  <si>
    <t>Contract Operations - Year 2</t>
  </si>
  <si>
    <t>Contract Operations - Year 3</t>
  </si>
  <si>
    <t>Contract Operations - Year 4</t>
  </si>
  <si>
    <t>Total Contract Cost</t>
  </si>
  <si>
    <t>Phase-In Transition and Credentialing Development</t>
  </si>
  <si>
    <t>Tech M&amp;O Data Management</t>
  </si>
  <si>
    <t>Other Technical Costs</t>
  </si>
  <si>
    <t>Modification Pool</t>
  </si>
  <si>
    <t>Reimbursement &amp; Claims</t>
  </si>
  <si>
    <t xml:space="preserve">Fiscal Agent &amp; Accounting </t>
  </si>
  <si>
    <t>Member Services</t>
  </si>
  <si>
    <t>Provider Services</t>
  </si>
  <si>
    <t>Credentialing (CVO)</t>
  </si>
  <si>
    <t>Call Center &amp; Service Desk</t>
  </si>
  <si>
    <t>EVV</t>
  </si>
  <si>
    <t>Third-Party Liability (TPL) Recoveries</t>
  </si>
  <si>
    <t>Cost Avoidance</t>
  </si>
  <si>
    <t>Postage</t>
  </si>
  <si>
    <t>Total Bid Amount</t>
  </si>
  <si>
    <t>Total</t>
  </si>
  <si>
    <t>Staffing Rates</t>
  </si>
  <si>
    <r>
      <t xml:space="preserve">Instructions: </t>
    </r>
    <r>
      <rPr>
        <sz val="11"/>
        <rFont val="Arial"/>
        <family val="2"/>
      </rPr>
      <t>Please fill in the cells shaded in yellow. Cells shaded in white, grey, or blue shall not be altered. The Position Titles required by the Scope of Work are listed in No. 1 - 8. Starting at No. 9, please list each additional staff member necessary to complete all activities listed in the Scope of Work. For each position proposed by the Respondent, please enter a brief position description. For all positions, enter the Hourly Billable Rate per Positions for each Position Title. The Hourly Billable Rate should factor in all costs including the staff member's salary, benefits, and other such items necessary to complete all deliverables (such as but not limited to: travel, overhead, and supplies). The information in this tab will be used throughout the Cost Proposal to calculate fees.</t>
    </r>
  </si>
  <si>
    <t>Table 1: Position Titles and Rates</t>
  </si>
  <si>
    <t>Position Title</t>
  </si>
  <si>
    <t>Position Description</t>
  </si>
  <si>
    <t>HOURLY Billable Rate Per Position</t>
  </si>
  <si>
    <t>No.</t>
  </si>
  <si>
    <t>Example - Analyst</t>
  </si>
  <si>
    <t>Organizes collected data; analyzes data; assist in developing reports</t>
  </si>
  <si>
    <t>Chief Executive Officer</t>
  </si>
  <si>
    <t xml:space="preserve">See Scope of Work for Position Descriptions </t>
  </si>
  <si>
    <t>Chief Financial Officer</t>
  </si>
  <si>
    <t>Account Manager</t>
  </si>
  <si>
    <t>Compliance Officer</t>
  </si>
  <si>
    <t>Member Services Manager</t>
  </si>
  <si>
    <t>Provider Services Manager</t>
  </si>
  <si>
    <t>MMIS Project Manager</t>
  </si>
  <si>
    <t>Quality Assurance Manager</t>
  </si>
  <si>
    <t>`</t>
  </si>
  <si>
    <r>
      <rPr>
        <b/>
        <sz val="11"/>
        <rFont val="Arial"/>
        <family val="2"/>
      </rPr>
      <t>Instructions</t>
    </r>
    <r>
      <rPr>
        <sz val="11"/>
        <rFont val="Arial"/>
        <family val="2"/>
      </rPr>
      <t>: Please fill in the cells shaded in yellow. Cells shaded in white, grey, or blue shall not be altered. Note that the blue cells will populate automatically. Position Titles and Hourly Billable Rates will populate automatically from the "Staffing Rates" tab. In Table 1, fill in the yellow shaded cell to indicate the total number of months to complete Phase-in Transition activities. In Table 2, fill in the yellow shaded cells to indicate the number of total hours required per position to complete Phase-in Transition activities. If a position is not required for Phase-in Transition activities, then you may enter "0." Total cost per position to complete Phase-in Transition activities will be calculated automatically. In Table 3, fill in the yellow shaded cells to indicate any additional phase-in transition costs not represented in Table 2. Please ensure that for each phase-in other cost detailed in Table 3, a corresponding description and one-time cost are provided. In Table 4, fill in the yellow shaded cells to indicate all credentialing development costs necessary to ensure the common Credentialing process is be live by July 1, 2023. Please ensure that for each credentialing development cost component detailed in Table 4, a corresponding description and one-time cost are provided. All totals will also be calculated automatically. 
Please ensure this tab is inclusive of all costs necessary to execute the Phase-In Transition and Credentialing Development duties and responsibilities outlined in the Scope of Work. All other tabs are exclusively for the 4-year operational period starting July 1, 2023. The Phase-In Transition must be complete and the common Credentialing process must be live by July 1, 2023.</t>
    </r>
  </si>
  <si>
    <t>Table 1: Duration of Phase-in Transition</t>
  </si>
  <si>
    <t>Total Months to Complete Phase-in Transition</t>
  </si>
  <si>
    <t>Table 2: Phase-In Transition Costs</t>
  </si>
  <si>
    <t>Title of Position</t>
  </si>
  <si>
    <t>Total hours per position to complete Phase-In Transition activities</t>
  </si>
  <si>
    <t>Total Phase-in Transition Cost for Contract Period</t>
  </si>
  <si>
    <t>Total:</t>
  </si>
  <si>
    <t>Table 3: Other Phase-in Transition Costs</t>
  </si>
  <si>
    <t>Name of Cost</t>
  </si>
  <si>
    <t>Detailed Description</t>
  </si>
  <si>
    <t>Total One-Time Cost</t>
  </si>
  <si>
    <t>(e.g., functionality, purpose, etc.)</t>
  </si>
  <si>
    <t>Table 4: Credentialing Development Costs</t>
  </si>
  <si>
    <t>Name of Credentialing Development Component</t>
  </si>
  <si>
    <t>(e.g., staff, functionality, purpose, etc.)</t>
  </si>
  <si>
    <t>Tech M&amp;O and Data Management</t>
  </si>
  <si>
    <r>
      <rPr>
        <b/>
        <sz val="11"/>
        <rFont val="Arial"/>
        <family val="2"/>
      </rPr>
      <t>Instructions:</t>
    </r>
    <r>
      <rPr>
        <sz val="11"/>
        <rFont val="Arial"/>
        <family val="2"/>
      </rPr>
      <t xml:space="preserve"> Please fill in the cells shaded in yellow. Cells shaded in white, grey, or blue shall not be altered. Note that the blue cells will populate automatically. Position Titles and Hourly Billable Rates will populate automatically from the "Staffing Rates" tab. Fill in the yellow shaded cells to indicate the number of monthly hours required per position for each activity. If a position is not required for a certain activity, then you may enter "0." Total cost per position to complete each activity will be calculated automatically. The hourly billable rates and total hours per month will be used to calculate a monthly fixed fee. All totals will also be calculated automatically. Please ensure this tab is inclusive of all costs necessary to execute the Tech Maintenance and Operation and Data Management duties and responsibilities outlined in the Scope of Work, aside from any applicable licensing, hosting, or hardware costs, which should be detailed on Other Technical Costs tab. </t>
    </r>
  </si>
  <si>
    <t>Table 1: Tech M&amp;O and Data Management Cost</t>
  </si>
  <si>
    <t>Total hours per position per month</t>
  </si>
  <si>
    <t>Total monthly cost</t>
  </si>
  <si>
    <t>Total annual cost</t>
  </si>
  <si>
    <t>Total Tech M&amp;O and Data Mgmt Cost for 4-Year Operational Period</t>
  </si>
  <si>
    <r>
      <rPr>
        <b/>
        <sz val="11"/>
        <rFont val="Arial"/>
        <family val="2"/>
      </rPr>
      <t>Instructions:</t>
    </r>
    <r>
      <rPr>
        <sz val="11"/>
        <rFont val="Arial"/>
        <family val="2"/>
      </rPr>
      <t xml:space="preserve"> Please fill in the cells shaded in yellow. Cells shaded in white, grey, or blue shall not be altered. In Table 1, please provide the names, descriptions, applicable functional areas, and annual cost for each license. Licenses required by the Contract are shaded in white and cannot be edited. In Table 2, please enter the name, description, and annual cost for the Hosting Solution. In Table 3, please fill in the name, description, per unit cost, quantity, and total one-time cost for each hardware component. Please note that hardware is a one-time cost, not a monthly or annual cost. All licensing, hosting, and hardware fees that may be introduced throughout the four (4) base years of the Contract must be included on this tab. The State will not pay any additional licensing, hosting, or hardware fees, unless approved by the State.</t>
    </r>
  </si>
  <si>
    <t xml:space="preserve"> </t>
  </si>
  <si>
    <t>Table 1: Licensing Cost</t>
  </si>
  <si>
    <t>Name of License</t>
  </si>
  <si>
    <t xml:space="preserve">Applicable Functional Area(s) (e.g., EVV, Credentialing) </t>
  </si>
  <si>
    <t>Annual Licensing Cost for Operational Period</t>
  </si>
  <si>
    <t>Total Licensing Cost for 4-Year Operational Period</t>
  </si>
  <si>
    <t>(e.g., functionality, purpose, manufacturer, etc.)</t>
  </si>
  <si>
    <t>Content Management Software</t>
  </si>
  <si>
    <t>This software manages the creation and modification of digital content for the MMIS. The objective of the software is to provide stakeholders a user-friendly environment with reliable, appropriate functional capability.</t>
  </si>
  <si>
    <t>Web Portal</t>
  </si>
  <si>
    <t xml:space="preserve">The objective of the MMIS web portal is to provide Indiana Medicaid stakeholders a user- friendly environment and positive customer experience, with appropriate processing capability. 
The web portal is a combination of services and static content for the entire Medicaid Enterprise audience of members, providers, State staff, vendor staff, and other external stakeholders. </t>
  </si>
  <si>
    <t>Table 2: Hosting Cost</t>
  </si>
  <si>
    <t>Name of Hosting Solution</t>
  </si>
  <si>
    <t>Total Annual Cost</t>
  </si>
  <si>
    <t>Total Hosting Cost for 4-year Operational Period</t>
  </si>
  <si>
    <t>Table 3: One-Time Only Hardware Cost</t>
  </si>
  <si>
    <t>Name of Hardware</t>
  </si>
  <si>
    <t>Per Unit Cost</t>
  </si>
  <si>
    <t>Quantity</t>
  </si>
  <si>
    <t xml:space="preserve">Modification Pool </t>
  </si>
  <si>
    <r>
      <rPr>
        <b/>
        <sz val="11"/>
        <rFont val="Arial"/>
        <family val="2"/>
      </rPr>
      <t>Instructions</t>
    </r>
    <r>
      <rPr>
        <sz val="11"/>
        <rFont val="Arial"/>
        <family val="2"/>
      </rPr>
      <t xml:space="preserve">: Respondents shall not enter anything on this tab. The "Modification Cost" table calculates the estimated maximum total cost for Modifications by taking the number of hours in the enhancement pool per year, which is set at 30,000 hours per the Scope of Work, and multiplying it by the "Tech M&amp;O and Data Management Monthly Blended Hourly Rate," which is calculated by taking the total cost for all Tech M&amp;O and Data Management duties and responsibilities in a month and dividing it by the total hours of staff labor proposed under Tech M&amp;O and Data Management. </t>
    </r>
  </si>
  <si>
    <t>Table 1: Modification Cost</t>
  </si>
  <si>
    <t>Number of Hours in Modification Pool per Year</t>
  </si>
  <si>
    <t>Tech M&amp;O and Data Management Monthly Blended Hourly Rate</t>
  </si>
  <si>
    <t>NTE Yearly Cost for Modifications</t>
  </si>
  <si>
    <t>Total NTE 4-Year Operational Cost for Modifications</t>
  </si>
  <si>
    <t>Reimbursements and Claims</t>
  </si>
  <si>
    <r>
      <rPr>
        <b/>
        <sz val="11"/>
        <rFont val="Arial"/>
        <family val="2"/>
      </rPr>
      <t>Instructions:</t>
    </r>
    <r>
      <rPr>
        <sz val="11"/>
        <rFont val="Arial"/>
        <family val="2"/>
      </rPr>
      <t xml:space="preserve"> Please fill in the cells shaded in yellow. Cells shaded in white, grey, or blue shall not be altered. Note that the blue cells will populate automatically. Position Titles and Hourly Billable Rates will populate automatically from the "Staffing Rates" tab. Fill in the yellow shaded cells to indicate the number of monthly hours required per position for Reimbursement &amp; Claims activities. If a position is not required for Reimbursement &amp; Claims activities, then you may enter "0." Total cost per position to complete Reimbursement &amp; Claims activities will be calculated automatically. The hourly billable rates and total hours per month will be used to calculate a monthly fixed fee. All totals will also be calculated automatically. Please ensure this tab is inclusive of all costs necessary to execute the Reimbursements and Claims duties and responsibilities outlined in the Scope of Work, aside from any applicable licensing, hosting, or hardware costs, which should be detailed on Other Technical Costs tab. </t>
    </r>
  </si>
  <si>
    <t>Table 1: Reimbursements &amp; Claims Cost</t>
  </si>
  <si>
    <t>Total Reimbursements &amp; Claims Cost for 4-Year Operational Period</t>
  </si>
  <si>
    <t>Fiscal Agent/Accounting Responsibilities</t>
  </si>
  <si>
    <r>
      <rPr>
        <b/>
        <sz val="11"/>
        <rFont val="Arial"/>
        <family val="2"/>
      </rPr>
      <t>Instructions:</t>
    </r>
    <r>
      <rPr>
        <sz val="11"/>
        <rFont val="Arial"/>
        <family val="2"/>
      </rPr>
      <t xml:space="preserve"> Please fill in the cells shaded in yellow. Cells shaded in white, grey, or blue shall not be altered. Note that the blue cells will populate automatically. Position Titles and Hourly Billable Rates will populate automatically from the "Staffing Rates" tab. Fill in the yellow shaded cells to indicate the number of monthly hours required per position for Fiscal Agent &amp; Accounting activities. If a position is not required for Fiscal Agent &amp; Accounting activities, then you may enter "0." Total cost per position to complete Fiscal Agent &amp; Accounting activities will be calculated automatically. The hourly billable rates and total hours per month will be used to calculate a monthly fixed fee. All totals will also be calculated automatically. Please ensure this tab is inclusive of all costs necessary to execute the Fiscal Agent and Accounting duties and responsibilities outlined in the Scope of Work, aside from any applicable licensing, hosting, or hardware costs, which should be detailed on Other Technical Costs tab. </t>
    </r>
  </si>
  <si>
    <t>Table 1: Fiscal Agent/ Accounting Responsibilities Cost</t>
  </si>
  <si>
    <t>Total Fiscal Agent &amp; Accounting Cost for 4-year Operational Period</t>
  </si>
  <si>
    <r>
      <rPr>
        <b/>
        <sz val="11"/>
        <rFont val="Arial"/>
        <family val="2"/>
      </rPr>
      <t>Instructions:</t>
    </r>
    <r>
      <rPr>
        <sz val="11"/>
        <rFont val="Arial"/>
        <family val="2"/>
      </rPr>
      <t xml:space="preserve"> Please fill in the cells shaded in yellow. Cells shaded in white, grey, or blue shall not be altered. Note that the blue cells will populate automatically. Position Titles and Hourly Billable Rates will populate automatically from the "Staffing Rates" tab. Fill in the yellow shaded cells to indicate the number of monthly hours required per position for Member Services activities. If a position is not required for Member Services activities, then you may enter "0." Total cost per position to complete Member Services activities will be calculated automatically. The hourly billable rates and total hours per month will be used to calculate a monthly fixed fee. All totals will also be calculated automatically. Please ensure this tab is inclusive of all costs necessary to execute the Member Services duties and responsibilities outlined in the Scope of Work, aside from any applicable licensing, hosting, or hardware costs, which should be detailed on Other Technical Costs tab. </t>
    </r>
  </si>
  <si>
    <t>Table 1: Member Services Cost</t>
  </si>
  <si>
    <t>Total Member Services Cost for 4-year Operational Period</t>
  </si>
  <si>
    <r>
      <rPr>
        <b/>
        <sz val="11"/>
        <rFont val="Arial"/>
        <family val="2"/>
      </rPr>
      <t>Instructions:</t>
    </r>
    <r>
      <rPr>
        <sz val="11"/>
        <rFont val="Arial"/>
        <family val="2"/>
      </rPr>
      <t xml:space="preserve"> Please fill in the cells shaded in yellow. Cells shaded in white, grey, or blue shall not be altered. Note that the blue cells will populate automatically. Position Titles and Hourly Billable Rates will populate automatically from the "Staffing Rates" tab. Fill in the yellow shaded cells to indicate the number of monthly hours required per position for Provider Services activities. If a position is not required for Provider Services activities then you may enter "0." Total cost per position to complete Provider Services activities will be calculated automatically. The hourly billable rates and total hours per month will be used to calculate a monthly fixed fee. All totals will also be calculated automatically. Please ensure this tab is inclusive of all costs necessary to execute the Provider Services duties and responsibilities outlined in the Scope of Work, aside from any applicable licensing, hosting, or hardware costs, which should be detailed on Other Technical Costs tab. </t>
    </r>
  </si>
  <si>
    <t>Table 1: Provider Services Cost</t>
  </si>
  <si>
    <t>Total Provider Services Cost for 4-year Operational Period</t>
  </si>
  <si>
    <r>
      <rPr>
        <b/>
        <sz val="11"/>
        <rFont val="Arial"/>
        <family val="2"/>
      </rPr>
      <t>Instructions:</t>
    </r>
    <r>
      <rPr>
        <sz val="11"/>
        <rFont val="Arial"/>
        <family val="2"/>
      </rPr>
      <t xml:space="preserve"> Please fill in the cells shaded in yellow. Cells shaded in white, grey, or blue shall not be altered. Note that the blue cells will populate automatically. Position Titles and Hourly Billable Rates will populate automatically from the "Staffing Rates" tab. Fill in the yellow shaded cells to indicate the number of monthly hours required per position for Credentialing activities (excluding Credentialing Development). If a position is not required for Credentialing activities, then you may enter "0." Total cost per position to complete Credentialing activities will be calculated automatically. The hourly billable rates and total hours per month will be used to calculate a monthly fixed fee. All totals will also be calculated automatically. Please ensure this tab is inclusive of all costs necessary to execute the Credentialing duties and responsibilities outlined in the Scope of Work, aside from Credentialing development duties and responsibilities, which should be detailed in the Phase-in Transition and Credentialing Development tab, and any applicable licensing, hosting, or hardware costs, which should be detailed on Other Technical Costs tab. </t>
    </r>
  </si>
  <si>
    <t>Table 1: Credentialing Cost</t>
  </si>
  <si>
    <t>Total Credentialing Cost for 4-year Operational Period</t>
  </si>
  <si>
    <t>Call Center and Service Desk</t>
  </si>
  <si>
    <r>
      <rPr>
        <b/>
        <sz val="11"/>
        <rFont val="Arial"/>
        <family val="2"/>
      </rPr>
      <t>Instructions:</t>
    </r>
    <r>
      <rPr>
        <sz val="11"/>
        <rFont val="Arial"/>
        <family val="2"/>
      </rPr>
      <t xml:space="preserve"> Please fill in the cells shaded in yellow. Cells shaded in white, grey, or blue shall not be altered. Note that the blue cells will populate automatically. Position Titles and Hourly Billable Rates will populate automatically from the "Staffing Rates" tab. Fill in the yellow shaded cells to indicate the number of monthly hours required per position for Call Center &amp; Service Desk activities. If a position is not required for Call Center &amp; Service Desk activities, then you may enter "0." Total cost per position to complete Call Center &amp; Service Desk activities will be calculated automatically. The hourly billable rates and total hours per month will be used to calculate a monthly fixed fee. All totals will also be calculated automatically. Please ensure this tab is inclusive of all costs necessary to execute the Call Center and Service Desk duties and responsibilities outlined in the Scope of Work, aside from any applicable licensing, hosting, or hardware costs, which should be detailed on Other Technical Costs tab. </t>
    </r>
  </si>
  <si>
    <t>Table 1: Call Center and Service Desk Cost</t>
  </si>
  <si>
    <t>Total Call Center and Service Desk Cost for 4-year Operational Period</t>
  </si>
  <si>
    <t>Electronic Visit Verification</t>
  </si>
  <si>
    <r>
      <rPr>
        <b/>
        <sz val="11"/>
        <rFont val="Arial"/>
        <family val="2"/>
      </rPr>
      <t>Instructions:</t>
    </r>
    <r>
      <rPr>
        <sz val="11"/>
        <rFont val="Arial"/>
        <family val="2"/>
      </rPr>
      <t xml:space="preserve"> Please fill in the cells shaded in yellow. Cells shaded in white, grey, or blue shall not be altered. Note that the blue cells will populate automatically. Position Titles and Hourly Billable Rates will populate automatically from the "Staffing Rates" tab. Fill in the yellow shaded cells to indicate the number of monthly hours required per position for each Electronic Visit Verification (EVV) activities. If a position is not required for EVV activities, then you may enter "0." Total cost per position to complete EVV activities will be calculated automatically. The hourly billable rates and total hours per month will be used to calculate a monthly fixed fee. All totals will also be calculated automatically. Please ensure this tab is inclusive of all costs necessary to execute the EVV duties and responsibilities outlined in the Scope of Work, aside from any applicable licensing, hosting, or hardware costs, which should be detailed on Other Technical Costs tab. </t>
    </r>
  </si>
  <si>
    <t>Table 1: EVV Cost</t>
  </si>
  <si>
    <t>Total EVV Cost for 4-year Operational Period</t>
  </si>
  <si>
    <t>Third-Party Liability (TPL) Recoveries, Cost Avoidance, and Postage</t>
  </si>
  <si>
    <r>
      <rPr>
        <b/>
        <sz val="11"/>
        <rFont val="Arial"/>
        <family val="2"/>
      </rPr>
      <t>Instructions:</t>
    </r>
    <r>
      <rPr>
        <sz val="11"/>
        <rFont val="Arial"/>
        <family val="2"/>
      </rPr>
      <t xml:space="preserve"> Please fill in the cells shaded in yellow. Cells shaded in white, grey, or blue shall not be altered. Note that the blue cells will populate automatically. "Table 1: Third-Party Liability Recoveries" contains the annual and four year totals for Third-Party Liability Recovery costs based on the rate set by the State. This is an NTE total for the Contract period; TPL Recoveries will be invoiced on an actual cost basis. "Table 2: Cost Avoidance" contains the estimated annual volume, annual totals, and four year totals calculated automatically from the rate provided. Please insert a cost per member update rate in cell C13. The figure in cell D13 is an estimated annual volume that will be used to calculate an NTE; Cost Avoidance services will be invoiced according to the actual number of member updates.  "Table 3: Postage" contains the expected cost of postage for each operational year of the Contract, estimated by the State. The actual cost of postage will be a pass-through cost based on actual usage. The annual NTE limits cannot be altered throughout the duration of the Contract without a Contract amendment. All totals will also be calculated automatically. Please ensure this tab is inclusive of all costs necessary to execute the Cost Avoidance duties and responsibilities outlined in the Scope of Work, aside from any applicable licensing, hosting, or hardware costs, which should be detailed on Other Technical Costs tab. </t>
    </r>
  </si>
  <si>
    <t>Table 1: Third-Party Liability Recoveries</t>
  </si>
  <si>
    <t>Annual Volume</t>
  </si>
  <si>
    <t>Rate</t>
  </si>
  <si>
    <t>Annual NTE Total</t>
  </si>
  <si>
    <t>Four-Year NTE Total</t>
  </si>
  <si>
    <t>Table 2: Cost Avoidance</t>
  </si>
  <si>
    <r>
      <rPr>
        <b/>
        <sz val="11"/>
        <rFont val="Arial"/>
        <family val="2"/>
      </rPr>
      <t>Annual</t>
    </r>
    <r>
      <rPr>
        <b/>
        <sz val="11"/>
        <color theme="1"/>
        <rFont val="Arial"/>
        <family val="2"/>
      </rPr>
      <t xml:space="preserve"> Volume</t>
    </r>
  </si>
  <si>
    <r>
      <rPr>
        <b/>
        <sz val="11"/>
        <rFont val="Arial"/>
        <family val="2"/>
      </rPr>
      <t>Annual</t>
    </r>
    <r>
      <rPr>
        <b/>
        <sz val="11"/>
        <color rgb="FFFF0000"/>
        <rFont val="Arial"/>
        <family val="2"/>
      </rPr>
      <t xml:space="preserve"> </t>
    </r>
    <r>
      <rPr>
        <b/>
        <sz val="11"/>
        <rFont val="Arial"/>
        <family val="2"/>
      </rPr>
      <t>NTE Total</t>
    </r>
  </si>
  <si>
    <r>
      <t>Four-Year</t>
    </r>
    <r>
      <rPr>
        <b/>
        <sz val="11"/>
        <rFont val="Arial"/>
        <family val="2"/>
      </rPr>
      <t xml:space="preserve"> NTE</t>
    </r>
    <r>
      <rPr>
        <b/>
        <sz val="11"/>
        <color rgb="FFFF0000"/>
        <rFont val="Arial"/>
        <family val="2"/>
      </rPr>
      <t xml:space="preserve"> </t>
    </r>
    <r>
      <rPr>
        <b/>
        <sz val="11"/>
        <color theme="1"/>
        <rFont val="Arial"/>
        <family val="2"/>
      </rPr>
      <t>Total</t>
    </r>
  </si>
  <si>
    <t>Cost Per Member Update</t>
  </si>
  <si>
    <t>Table 3: Postage</t>
  </si>
  <si>
    <t>Four-Year Total</t>
  </si>
  <si>
    <t>Business Intelligence and Reporting DDI Deliverables</t>
  </si>
  <si>
    <r>
      <rPr>
        <b/>
        <sz val="11"/>
        <rFont val="Arial"/>
        <family val="2"/>
      </rPr>
      <t>Instructions:</t>
    </r>
    <r>
      <rPr>
        <sz val="11"/>
        <rFont val="Arial"/>
        <family val="2"/>
      </rPr>
      <t xml:space="preserve"> Please fill in the cells shaded in yellow. Cells not shaded yellow are locked and cannot be altered. Note that the blue cells will populate automatically. Position Titles and Hourly Billable Rates will populate automatically from the "Staffing Rates" tab. 
In the "Detailed Cost of DDI Deliverables" table, fill in the yellow-shaded cells to indicate the number of hours required per position for each Deliverable for this module per Attachment I, Section 8.2. If a position is not required for a certain Deliverable, then you may enter "0" for the number of hours. All totals will be calculated automatically. The "Payment Schedule for DDI Deliverables" table shows the payment amounts for each deliverable for this Functional Area, regardless of how many hours were worked for each deliverable. More information can be found in Attachment I, Section 8.
Note: Respondents shall include </t>
    </r>
    <r>
      <rPr>
        <b/>
        <u/>
        <sz val="11"/>
        <rFont val="Arial"/>
        <family val="2"/>
      </rPr>
      <t>only</t>
    </r>
    <r>
      <rPr>
        <sz val="11"/>
        <rFont val="Arial"/>
        <family val="2"/>
      </rPr>
      <t xml:space="preserve"> the potential costs for the DDI of the Business Intelligence and Reporting deliverables listed below. </t>
    </r>
  </si>
  <si>
    <t>Total Months of DDI to Complete the Business Intelligence and Reporting Functional Area Only</t>
  </si>
  <si>
    <t>Table 1: Summary Cost for Business Intelligence and Reporting DDI Deliverables</t>
  </si>
  <si>
    <t>Table 2: Payment Schedule for Business Intelligence and Reporting DDI Deliverables</t>
  </si>
  <si>
    <t>Deliverables</t>
  </si>
  <si>
    <t>Total Hours</t>
  </si>
  <si>
    <t>Total Cost</t>
  </si>
  <si>
    <t>% of Total Cost for Business Intelligence and Reporting DDI Deliverables</t>
  </si>
  <si>
    <t>Payment Amount</t>
  </si>
  <si>
    <t>Total DDI Deliverables Costs</t>
  </si>
  <si>
    <t>Table 3: Detailed Cost of Business Intelligence and Reporting DDI Deliverables</t>
  </si>
  <si>
    <t>Requirements Gathering and Validation</t>
  </si>
  <si>
    <t>Design</t>
  </si>
  <si>
    <t>Development</t>
  </si>
  <si>
    <t>Data Conversion and Migration</t>
  </si>
  <si>
    <t>Testing</t>
  </si>
  <si>
    <t>Statewide Implementation</t>
  </si>
  <si>
    <t>Total hours per position to complete Deliverable</t>
  </si>
  <si>
    <t>Total cost per position to complete Deliverable</t>
  </si>
  <si>
    <t>Total hours per position to complete  all Deliverables</t>
  </si>
  <si>
    <t>Total cost per position to complete all Deliverables</t>
  </si>
  <si>
    <t>Deliverable Total:</t>
  </si>
  <si>
    <t>Gainwell Technologies</t>
  </si>
  <si>
    <t>MMIS Data Compliance Manager</t>
  </si>
  <si>
    <t>MMIS Account Security Officer</t>
  </si>
  <si>
    <t>MMIS Technical Architect</t>
  </si>
  <si>
    <t>MMIS Business Analyst</t>
  </si>
  <si>
    <t>MMIS Business Analyst - Senior</t>
  </si>
  <si>
    <t>MMIS Clerk/Service Desk Agent</t>
  </si>
  <si>
    <t>MMIS Clerk/Service Desk Agent - Advanced</t>
  </si>
  <si>
    <t>MMIS Clerk/Service Desk Agent - Senior</t>
  </si>
  <si>
    <t>MMIS Database Administrator</t>
  </si>
  <si>
    <t>MMIS Insurance Operations Analyst</t>
  </si>
  <si>
    <t>MMIS Insurance Operations Analyst - Advanced</t>
  </si>
  <si>
    <t>MMIS Insurance Operations Analyst - Senior</t>
  </si>
  <si>
    <t>MMIS Insurance Operations - Manager</t>
  </si>
  <si>
    <t>MMIS Infrastructure Administrator</t>
  </si>
  <si>
    <t>MMIS Business Services - Manager</t>
  </si>
  <si>
    <t>MMIS Cost Avoidance - Manager</t>
  </si>
  <si>
    <t>MMIS Infrastructure Administrator - Manager</t>
  </si>
  <si>
    <t>MMIS Systems Operations - Manager</t>
  </si>
  <si>
    <t>MMIS Technical Delivery - Manager</t>
  </si>
  <si>
    <t>MMIS Pharmacist</t>
  </si>
  <si>
    <t>MMIS Developer - Advanced</t>
  </si>
  <si>
    <t>MMIS Developer - Senior</t>
  </si>
  <si>
    <t>MMIS Project Coordinator</t>
  </si>
  <si>
    <t>MMIS Technical Project Manager</t>
  </si>
  <si>
    <t>MMIS Technical Project Manager - Advanced</t>
  </si>
  <si>
    <t>MMIS Technical Project Manager - Senior</t>
  </si>
  <si>
    <t>MMIS Publication/Communication Analyst</t>
  </si>
  <si>
    <t>MMIS Quality Assurance Analyst</t>
  </si>
  <si>
    <t>MMIS Quality Assurance Analyst - Senior</t>
  </si>
  <si>
    <t>MMIS Clerk/Service Desk Agent - Manager</t>
  </si>
  <si>
    <t>MMIS Systems Administrator</t>
  </si>
  <si>
    <t>MMIS Quality Tester - Advanced</t>
  </si>
  <si>
    <t>MMIS Quality Tester - Senior</t>
  </si>
  <si>
    <t>MMIS Trainer</t>
  </si>
  <si>
    <t>EDI Gateway</t>
  </si>
  <si>
    <t>Workflow Migration</t>
  </si>
  <si>
    <t>Telephony Implementation</t>
  </si>
  <si>
    <t>Security Implementation</t>
  </si>
  <si>
    <t>Credentialing Implementation</t>
  </si>
  <si>
    <t>Credentialing</t>
  </si>
  <si>
    <t>Network Equipment</t>
  </si>
  <si>
    <t>Printer Equipment</t>
  </si>
  <si>
    <t>Postage Equipment</t>
  </si>
  <si>
    <t>Hybrid Cloud Environment Equipment</t>
  </si>
  <si>
    <t>HPE Synergy</t>
  </si>
  <si>
    <t>HPE Aruba Switches and other equipment</t>
  </si>
  <si>
    <t>Canon and HP printers</t>
  </si>
  <si>
    <t>Pitney Bowes Evolution Inserter with postage meter and MX6100 Card Issuance System</t>
  </si>
  <si>
    <t>Amazon Web Hosting Solution</t>
  </si>
  <si>
    <t>Cloud based hosting solution</t>
  </si>
  <si>
    <t xml:space="preserve">Annual Licenses and Maintenance support costs consists of the various COTS tools used by the CoreMMIS, support services such as HVAC, scanner/printer maintentance and database and operating system licenses. </t>
  </si>
  <si>
    <t>Electronic Visit Verification Implementation</t>
  </si>
  <si>
    <t>Services associated with FedRAMP gap Assessment and Certification</t>
  </si>
  <si>
    <t>FedRAMP Gap assessment and Certification</t>
  </si>
  <si>
    <t>Implementation of The EDI Gateway that provides reporting on MCE encounter front end submission metrics</t>
  </si>
  <si>
    <t>Implementation of workflow to support new requirements</t>
  </si>
  <si>
    <t>Implementation of new telephony system to support new requirements</t>
  </si>
  <si>
    <t>Implementation of enhanced security to support new requirements</t>
  </si>
  <si>
    <t xml:space="preserve">Implementation of EVV services for members receiving Personal Care Services and Home Healthcare. </t>
  </si>
  <si>
    <t>Implementation of the new credentialing system for both the MCE and FFS Programs</t>
  </si>
  <si>
    <t>All Areas</t>
  </si>
  <si>
    <t>Provider Services (Gainwell does not charge license fees for the Gainwell provider portal)</t>
  </si>
  <si>
    <t>Annual service cost for Electronic Vist Verification (EVV) Services for members receiving Personal Care Services and Home Healthcare</t>
  </si>
  <si>
    <t>Annual service cost for Provider Credentialing Services for both the MCE and FFS Programs.</t>
  </si>
  <si>
    <t>Serves as the technical advisor to define business strategy and IT systems architecture</t>
  </si>
  <si>
    <t>Oversees the daily operations of the claims team and serves as the primary contact for the FSSA regarding claims questions or issues</t>
  </si>
  <si>
    <t>Responds to telephone inquiries regarding Indiana Medicaid</t>
  </si>
  <si>
    <t>Responds to tier 2 telephone inquiries regarding Indiana Medicaid</t>
  </si>
  <si>
    <t>Creates efficient database technical designs that meet the analysis and business design specifications, performance and platform requirements, and DBA organizational standards, maintain database and review and approve any data model changes, and deploy database changes</t>
  </si>
  <si>
    <t>Works to provide services for both internal and external customers to ensure efficient day-to-day operations</t>
  </si>
  <si>
    <t>With minimal supervision works to provide services for both internal and external customers to ensure efficient day-to-day operations</t>
  </si>
  <si>
    <t>With minimal supervision and often mentoring others on the team, works to provide services for both internal and external customers to ensure efficient day-to-day operations</t>
  </si>
  <si>
    <t>Provides leveraged ITO support to the Indiana team related to all aspects of infrastructure, backups, and monitoring</t>
  </si>
  <si>
    <t>Oversees the daily operations of the TPL team and serves as the primary contact for the FSSA regarding cost avoidance and recovery</t>
  </si>
  <si>
    <t xml:space="preserve">Supports the MMIS systems manager with all aspects of the systems maintenance, including backups and maintains backup libraries; provides recommendations for improvement and necessary data migration and monitors availability </t>
  </si>
  <si>
    <t xml:space="preserve">Oversees the daily activities of the testing team, manages resource allocation, and ensures adherence to testing protocols </t>
  </si>
  <si>
    <t>Works closely with the FSSA and Claims team concerning pharmacy-related questions and activities</t>
  </si>
  <si>
    <t>Responsible for assisting the PMO and project managers with organizing ongoing projects</t>
  </si>
  <si>
    <t>Develop member and provider communications operating procedure manuals, and provider reference modules</t>
  </si>
  <si>
    <t>With minimal supervision reviews deliverables, reports, system documentation, and test results to ensure adherence to requirements and and overall quality; monitors quality metrics and performance service levels</t>
  </si>
  <si>
    <t>Responsible for managing, troubleshooting, and proactively updating hardware and software assets to prevent unexpected downtime from occurring</t>
  </si>
  <si>
    <t>Responsible for developing training materials, facilitating training sessions, and creating technical user documentation</t>
  </si>
  <si>
    <t>Responsible for data quality, data delivery, change management process, used for data extract corrections and modifications and enforcement of data standards and policies for data exchanges</t>
  </si>
  <si>
    <t>Oversees adherence to contract's information security and privacy provisions</t>
  </si>
  <si>
    <t>Under minimal supervision documents requirements and business design for assigned projects including design of user interface, reports, web page layouts, and functionality being added and may direct activities of other business analysts</t>
  </si>
  <si>
    <t>MMIS Business Analyst - Advanced</t>
  </si>
  <si>
    <t>Responds to tier 3 telephone inquiries regarding Indiana Medicaid</t>
  </si>
  <si>
    <t>Manages day-to-day operations of the Print Operations Department</t>
  </si>
  <si>
    <t>Oversees the daily operations of the business team, responsible for contract adherence and primary contact for business operations areas</t>
  </si>
  <si>
    <t>Oversees the daily run operations of the MMIS to ensure it is operational and meets contractual performance standards</t>
  </si>
  <si>
    <t>Oversees the Systems team daily operations, development, testing, and resource management</t>
  </si>
  <si>
    <t>MMIS Quality Testing - Manager</t>
  </si>
  <si>
    <t>Under general direction, develops and maintains applications which meet customer business needs</t>
  </si>
  <si>
    <t>With minimal direction, develops and maintains applications which meet customer business needs; performs code reviews and creates technical design for other team members</t>
  </si>
  <si>
    <t>Manages all aspects of client projects, assigns responsibilities, monitors time and budget, and summarizes the progess of each project</t>
  </si>
  <si>
    <t>With minimal supervison manages all aspects of client projects, assigns responsibilities, monitors time and budget, and summarizes the progess of each project</t>
  </si>
  <si>
    <t>With minimal supervison, often directing other team members, manages all aspects of client projects, assigns responsibilities, monitors time and budget, and summarizes the progess of each project</t>
  </si>
  <si>
    <t>Conducts quality reviews of business process and procedures, sampling of business unit data to meet quality requirements</t>
  </si>
  <si>
    <t>Oversees the daily operations of the call center team and / or the data entry/mailroom departments</t>
  </si>
  <si>
    <t>Develops and tests use cases, reports out on the actual testing results, identifies defects and works with developers to correct</t>
  </si>
  <si>
    <t>MMIS Quality Tester</t>
  </si>
  <si>
    <t>With minimal supervision supports the tesing team with producing and maintaining associated schedules, plans, and procedures for testing and appropriate activities within the agreed test levels</t>
  </si>
  <si>
    <t>Under general supervision develops and tests use cases, reports out on the actual testing results, identifies defects and works with developers to correct</t>
  </si>
  <si>
    <t>MMIS Quality Assurance Analyst - Advanced</t>
  </si>
  <si>
    <t>Under general supervision reviews deliverables, reports, system documentation, and test results to ensure adherence to requirements and and overall quality; monitors quality metrics and performance service levels</t>
  </si>
  <si>
    <t>MMIS Claims Manager</t>
  </si>
  <si>
    <t>Documents requirements and business design for assigned projects including design of user interface, reports, web page layouts, and functionality being added</t>
  </si>
  <si>
    <t>Under minimal supervision documents requirements and business design for assigned projects including design of user interface, reports, web page layouts, and functionality being added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</si>
</sst>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409]mmmm\ d\,\ yyyy;@"/>
    <numFmt numFmtId="166" formatCode="0;;;@"/>
    <numFmt numFmtId="167" formatCode="_(* #,##0_);_(* \(#,##0\);_(* &quot;-&quot;??_);_(@_)"/>
    <numFmt numFmtId="168" formatCode="_([$$-409]* #,##0.00_);_([$$-409]* \(#,##0.00\);_([$$-409]* &quot;-&quot;??_);_(@_)"/>
  </numFmts>
  <fonts count="25" x14ac:knownFonts="1">
    <font>
      <sz val="11"/>
      <color theme="1"/>
      <name val="Calibri"/>
      <family val="2"/>
      <scheme val="minor"/>
    </font>
    <font>
      <sz val="11"/>
      <color theme="1"/>
      <name val="Calibri"/>
      <family val="2"/>
      <scheme val="minor"/>
    </font>
    <font>
      <b/>
      <sz val="20"/>
      <name val="Arial"/>
      <family val="2"/>
    </font>
    <font>
      <b/>
      <sz val="10"/>
      <name val="Arial"/>
      <family val="2"/>
    </font>
    <font>
      <sz val="10"/>
      <name val="Arial"/>
      <family val="2"/>
    </font>
    <font>
      <b/>
      <sz val="11"/>
      <name val="Arial"/>
      <family val="2"/>
    </font>
    <font>
      <sz val="8"/>
      <name val="Arial"/>
      <family val="2"/>
    </font>
    <font>
      <b/>
      <sz val="25"/>
      <name val="Arial"/>
      <family val="2"/>
    </font>
    <font>
      <sz val="18"/>
      <name val="Arial"/>
      <family val="2"/>
    </font>
    <font>
      <b/>
      <sz val="13"/>
      <name val="Arial"/>
      <family val="2"/>
    </font>
    <font>
      <sz val="11"/>
      <name val="Arial"/>
      <family val="2"/>
    </font>
    <font>
      <b/>
      <u/>
      <sz val="11"/>
      <name val="Arial"/>
      <family val="2"/>
    </font>
    <font>
      <sz val="11"/>
      <name val="Calibri"/>
      <family val="2"/>
      <scheme val="minor"/>
    </font>
    <font>
      <sz val="11"/>
      <color theme="1"/>
      <name val="Arial"/>
      <family val="2"/>
    </font>
    <font>
      <b/>
      <sz val="11"/>
      <color theme="1"/>
      <name val="Arial"/>
      <family val="2"/>
    </font>
    <font>
      <u/>
      <sz val="11"/>
      <name val="Arial"/>
      <family val="2"/>
    </font>
    <font>
      <sz val="11"/>
      <color rgb="FFFF0000"/>
      <name val="Arial"/>
      <family val="2"/>
    </font>
    <font>
      <sz val="11"/>
      <color rgb="FF000000"/>
      <name val="Arial"/>
      <family val="2"/>
    </font>
    <font>
      <u/>
      <sz val="11"/>
      <name val="Calibri"/>
      <family val="2"/>
      <scheme val="minor"/>
    </font>
    <font>
      <b/>
      <sz val="11"/>
      <color rgb="FF000000"/>
      <name val="Arial"/>
      <family val="2"/>
    </font>
    <font>
      <b/>
      <u/>
      <sz val="11"/>
      <color rgb="FF000000"/>
      <name val="Arial"/>
      <family val="2"/>
    </font>
    <font>
      <sz val="12"/>
      <color rgb="FF222222"/>
      <name val="Arial"/>
      <family val="2"/>
    </font>
    <font>
      <i/>
      <sz val="11"/>
      <name val="Arial"/>
      <family val="2"/>
    </font>
    <font>
      <b/>
      <sz val="11"/>
      <color rgb="FFFF0000"/>
      <name val="Arial"/>
      <family val="2"/>
    </font>
    <font>
      <b/>
      <u/>
      <sz val="11"/>
      <color theme="1"/>
      <name val="Arial"/>
      <family val="2"/>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indexed="41"/>
        <bgColor indexed="64"/>
      </patternFill>
    </fill>
    <fill>
      <patternFill patternType="solid">
        <fgColor rgb="FFCCFFFF"/>
        <bgColor indexed="64"/>
      </patternFill>
    </fill>
    <fill>
      <patternFill patternType="solid">
        <fgColor theme="0" tint="-0.2499465926084170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FFFF99"/>
        <bgColor indexed="64"/>
      </patternFill>
    </fill>
    <fill>
      <patternFill patternType="solid">
        <fgColor rgb="FFBFBFBF"/>
        <bgColor indexed="64"/>
      </patternFill>
    </fill>
    <fill>
      <patternFill patternType="gray0625"/>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0" fontId="4" fillId="0" borderId="0"/>
    <xf numFmtId="43" fontId="1" fillId="0" borderId="0" applyFont="0" applyFill="0" applyBorder="0" applyAlignment="0" applyProtection="0"/>
  </cellStyleXfs>
  <cellXfs count="289">
    <xf numFmtId="0" fontId="0" fillId="0" borderId="0" xfId="0"/>
    <xf numFmtId="44" fontId="10" fillId="4" borderId="1" xfId="2" applyNumberFormat="1" applyFont="1" applyFill="1" applyBorder="1" applyAlignment="1" applyProtection="1">
      <alignment horizontal="center" wrapText="1"/>
      <protection locked="0"/>
    </xf>
    <xf numFmtId="2" fontId="10" fillId="4" borderId="8" xfId="5" applyNumberFormat="1" applyFont="1" applyFill="1" applyBorder="1" applyAlignment="1" applyProtection="1">
      <alignment vertical="center" wrapText="1"/>
      <protection locked="0"/>
    </xf>
    <xf numFmtId="43" fontId="10" fillId="4" borderId="1" xfId="5" applyFont="1" applyFill="1" applyBorder="1" applyAlignment="1" applyProtection="1">
      <alignment horizontal="center" vertical="center" wrapText="1"/>
      <protection locked="0"/>
    </xf>
    <xf numFmtId="164" fontId="0" fillId="2" borderId="0" xfId="0" applyNumberFormat="1" applyFill="1" applyProtection="1"/>
    <xf numFmtId="0" fontId="0" fillId="0" borderId="0" xfId="0" applyProtection="1"/>
    <xf numFmtId="164" fontId="2" fillId="2" borderId="0" xfId="0" applyNumberFormat="1" applyFont="1" applyFill="1" applyProtection="1"/>
    <xf numFmtId="164" fontId="3" fillId="2" borderId="0" xfId="0" applyNumberFormat="1" applyFont="1" applyFill="1" applyProtection="1"/>
    <xf numFmtId="0" fontId="0" fillId="2" borderId="0" xfId="0" applyFill="1" applyProtection="1"/>
    <xf numFmtId="0" fontId="9" fillId="2" borderId="0" xfId="0" applyFont="1" applyFill="1" applyAlignment="1" applyProtection="1">
      <alignment horizontal="left"/>
    </xf>
    <xf numFmtId="0" fontId="10" fillId="2" borderId="0" xfId="0" applyFont="1" applyFill="1" applyProtection="1"/>
    <xf numFmtId="0" fontId="10" fillId="0" borderId="0" xfId="0" applyFont="1" applyProtection="1"/>
    <xf numFmtId="0" fontId="5" fillId="2" borderId="0" xfId="0" applyFont="1" applyFill="1" applyAlignment="1" applyProtection="1">
      <alignment horizontal="left"/>
    </xf>
    <xf numFmtId="0" fontId="5" fillId="2" borderId="0" xfId="0" applyFont="1" applyFill="1" applyAlignment="1" applyProtection="1">
      <alignment horizontal="right" vertical="center"/>
    </xf>
    <xf numFmtId="0" fontId="5" fillId="2" borderId="0" xfId="0" applyFont="1" applyFill="1" applyProtection="1"/>
    <xf numFmtId="0" fontId="10" fillId="2" borderId="0" xfId="3" applyFont="1" applyFill="1" applyProtection="1"/>
    <xf numFmtId="0" fontId="13" fillId="0" borderId="0" xfId="0" applyFont="1" applyProtection="1"/>
    <xf numFmtId="0" fontId="10" fillId="0" borderId="0" xfId="0" applyFont="1" applyAlignment="1" applyProtection="1">
      <alignment vertical="center"/>
    </xf>
    <xf numFmtId="0" fontId="13" fillId="0" borderId="0" xfId="0" applyFont="1" applyAlignment="1" applyProtection="1">
      <alignment vertical="top"/>
    </xf>
    <xf numFmtId="0" fontId="0" fillId="0" borderId="0" xfId="0" applyAlignment="1" applyProtection="1">
      <alignment vertical="top"/>
    </xf>
    <xf numFmtId="49" fontId="5" fillId="3" borderId="9" xfId="3" applyNumberFormat="1" applyFont="1" applyFill="1" applyBorder="1" applyAlignment="1" applyProtection="1">
      <alignment vertical="center" wrapText="1"/>
    </xf>
    <xf numFmtId="0" fontId="5" fillId="2" borderId="1" xfId="0" applyFont="1" applyFill="1" applyBorder="1" applyAlignment="1" applyProtection="1">
      <alignment vertical="center" wrapText="1"/>
    </xf>
    <xf numFmtId="44" fontId="5" fillId="6" borderId="7" xfId="1" applyFont="1" applyFill="1" applyBorder="1" applyAlignment="1" applyProtection="1">
      <alignment horizontal="left" vertical="center" wrapText="1"/>
    </xf>
    <xf numFmtId="0" fontId="12" fillId="0" borderId="0" xfId="0" applyFont="1" applyProtection="1"/>
    <xf numFmtId="0" fontId="10" fillId="2" borderId="0" xfId="0" applyFont="1" applyFill="1" applyBorder="1" applyAlignment="1" applyProtection="1">
      <alignment vertical="center" wrapText="1"/>
    </xf>
    <xf numFmtId="0" fontId="5" fillId="2" borderId="0" xfId="3" applyFont="1" applyFill="1" applyProtection="1"/>
    <xf numFmtId="0" fontId="10" fillId="2" borderId="0" xfId="0" applyFont="1" applyFill="1" applyAlignment="1" applyProtection="1">
      <alignment vertical="center"/>
    </xf>
    <xf numFmtId="0" fontId="11" fillId="2" borderId="0" xfId="0" applyFont="1" applyFill="1" applyAlignment="1" applyProtection="1">
      <alignment vertical="top"/>
    </xf>
    <xf numFmtId="0" fontId="5" fillId="2" borderId="0" xfId="0" applyFont="1" applyFill="1" applyAlignment="1" applyProtection="1">
      <alignment wrapText="1"/>
    </xf>
    <xf numFmtId="0" fontId="12" fillId="0" borderId="0" xfId="0" applyFont="1" applyAlignment="1" applyProtection="1">
      <alignment vertical="center"/>
    </xf>
    <xf numFmtId="0" fontId="5" fillId="2" borderId="0" xfId="0" applyFont="1" applyFill="1" applyAlignment="1" applyProtection="1">
      <alignment vertical="center" wrapText="1"/>
    </xf>
    <xf numFmtId="44" fontId="12" fillId="0" borderId="0" xfId="0" applyNumberFormat="1" applyFont="1" applyProtection="1"/>
    <xf numFmtId="44" fontId="10" fillId="5" borderId="15" xfId="1" applyFont="1" applyFill="1" applyBorder="1" applyAlignment="1" applyProtection="1">
      <alignment vertical="center" wrapText="1"/>
    </xf>
    <xf numFmtId="0" fontId="11" fillId="2" borderId="0" xfId="3" applyFont="1" applyFill="1" applyAlignment="1" applyProtection="1">
      <alignment vertical="top"/>
    </xf>
    <xf numFmtId="0" fontId="5" fillId="3" borderId="19" xfId="3" applyFont="1" applyFill="1" applyBorder="1" applyAlignment="1" applyProtection="1">
      <alignment horizontal="center" vertical="center" wrapText="1"/>
    </xf>
    <xf numFmtId="0" fontId="5" fillId="7" borderId="29" xfId="0" applyFont="1" applyFill="1" applyBorder="1" applyAlignment="1" applyProtection="1">
      <alignment horizontal="center" vertical="center" wrapText="1"/>
    </xf>
    <xf numFmtId="0" fontId="5" fillId="7" borderId="20" xfId="0" applyFont="1" applyFill="1" applyBorder="1" applyAlignment="1" applyProtection="1">
      <alignment horizontal="center" vertical="center" wrapText="1"/>
    </xf>
    <xf numFmtId="0" fontId="5" fillId="7" borderId="19" xfId="0" applyFont="1" applyFill="1" applyBorder="1" applyAlignment="1" applyProtection="1">
      <alignment horizontal="center" vertical="center" wrapText="1"/>
    </xf>
    <xf numFmtId="0" fontId="5" fillId="0" borderId="10" xfId="3" applyFont="1" applyBorder="1" applyAlignment="1" applyProtection="1">
      <alignment vertical="center"/>
    </xf>
    <xf numFmtId="2" fontId="10" fillId="6" borderId="1" xfId="2" applyNumberFormat="1" applyFont="1" applyFill="1" applyBorder="1" applyAlignment="1" applyProtection="1">
      <alignment horizontal="center" vertical="center"/>
    </xf>
    <xf numFmtId="44" fontId="10" fillId="6" borderId="15" xfId="2" applyNumberFormat="1" applyFont="1" applyFill="1" applyBorder="1" applyAlignment="1" applyProtection="1">
      <alignment horizontal="center" vertical="center"/>
    </xf>
    <xf numFmtId="9" fontId="10" fillId="10" borderId="10" xfId="2" applyFont="1" applyFill="1" applyBorder="1" applyAlignment="1" applyProtection="1">
      <alignment horizontal="center" vertical="center"/>
    </xf>
    <xf numFmtId="44" fontId="5" fillId="6" borderId="15" xfId="1" applyFont="1" applyFill="1" applyBorder="1" applyAlignment="1" applyProtection="1">
      <alignment vertical="center"/>
    </xf>
    <xf numFmtId="0" fontId="5" fillId="0" borderId="12" xfId="3" applyFont="1" applyBorder="1" applyAlignment="1" applyProtection="1">
      <alignment vertical="center"/>
    </xf>
    <xf numFmtId="2" fontId="10" fillId="6" borderId="13" xfId="2" applyNumberFormat="1" applyFont="1" applyFill="1" applyBorder="1" applyAlignment="1" applyProtection="1">
      <alignment horizontal="center" vertical="center"/>
    </xf>
    <xf numFmtId="44" fontId="10" fillId="6" borderId="16" xfId="2" applyNumberFormat="1" applyFont="1" applyFill="1" applyBorder="1" applyAlignment="1" applyProtection="1">
      <alignment horizontal="center" vertical="center"/>
    </xf>
    <xf numFmtId="9" fontId="10" fillId="10" borderId="12" xfId="2" applyFont="1" applyFill="1" applyBorder="1" applyAlignment="1" applyProtection="1">
      <alignment horizontal="center" vertical="center"/>
    </xf>
    <xf numFmtId="44" fontId="5" fillId="6" borderId="16" xfId="1" applyFont="1" applyFill="1" applyBorder="1" applyAlignment="1" applyProtection="1">
      <alignment vertical="center"/>
    </xf>
    <xf numFmtId="0" fontId="5" fillId="0" borderId="30" xfId="3" applyFont="1" applyBorder="1" applyAlignment="1" applyProtection="1">
      <alignment vertical="center"/>
    </xf>
    <xf numFmtId="2" fontId="5" fillId="6" borderId="11" xfId="1" applyNumberFormat="1" applyFont="1" applyFill="1" applyBorder="1" applyAlignment="1" applyProtection="1">
      <alignment horizontal="center" vertical="center"/>
    </xf>
    <xf numFmtId="44" fontId="5" fillId="6" borderId="14" xfId="1" applyFont="1" applyFill="1" applyBorder="1" applyAlignment="1" applyProtection="1">
      <alignment horizontal="center" vertical="center"/>
    </xf>
    <xf numFmtId="9" fontId="10" fillId="10" borderId="30" xfId="2" applyFont="1" applyFill="1" applyBorder="1" applyAlignment="1" applyProtection="1">
      <alignment horizontal="center" vertical="center"/>
    </xf>
    <xf numFmtId="44" fontId="5" fillId="6" borderId="14" xfId="1" applyFont="1" applyFill="1" applyBorder="1" applyAlignment="1" applyProtection="1">
      <alignment vertical="center"/>
    </xf>
    <xf numFmtId="0" fontId="11" fillId="2" borderId="0" xfId="0" applyFont="1" applyFill="1" applyAlignment="1" applyProtection="1">
      <alignment vertical="top" wrapText="1"/>
    </xf>
    <xf numFmtId="0" fontId="5" fillId="3" borderId="19" xfId="3" applyFont="1" applyFill="1" applyBorder="1" applyAlignment="1" applyProtection="1">
      <alignment horizontal="center" vertical="center"/>
    </xf>
    <xf numFmtId="0" fontId="5" fillId="9" borderId="20" xfId="0" applyFont="1" applyFill="1" applyBorder="1" applyAlignment="1" applyProtection="1">
      <alignment horizontal="center" vertical="center" wrapText="1"/>
    </xf>
    <xf numFmtId="0" fontId="5" fillId="3" borderId="7" xfId="0" applyFont="1" applyFill="1" applyBorder="1" applyAlignment="1" applyProtection="1">
      <alignment horizontal="center" vertical="center" wrapText="1"/>
    </xf>
    <xf numFmtId="0" fontId="5" fillId="3" borderId="21" xfId="3" applyFont="1" applyFill="1" applyBorder="1" applyAlignment="1" applyProtection="1">
      <alignment horizontal="center" vertical="center" wrapText="1"/>
    </xf>
    <xf numFmtId="49" fontId="10" fillId="3" borderId="9" xfId="3" applyNumberFormat="1" applyFont="1" applyFill="1" applyBorder="1" applyAlignment="1" applyProtection="1">
      <alignment vertical="center" wrapText="1"/>
    </xf>
    <xf numFmtId="49" fontId="10" fillId="8" borderId="10" xfId="3" applyNumberFormat="1" applyFont="1" applyFill="1" applyBorder="1" applyAlignment="1" applyProtection="1">
      <alignment horizontal="center" vertical="center" wrapText="1"/>
    </xf>
    <xf numFmtId="44" fontId="10" fillId="8" borderId="15" xfId="0" applyNumberFormat="1" applyFont="1" applyFill="1" applyBorder="1" applyAlignment="1" applyProtection="1">
      <alignment horizontal="left" vertical="center" wrapText="1"/>
    </xf>
    <xf numFmtId="39" fontId="10" fillId="8" borderId="8" xfId="0" applyNumberFormat="1" applyFont="1" applyFill="1" applyBorder="1" applyAlignment="1" applyProtection="1">
      <alignment horizontal="right" vertical="center" wrapText="1"/>
    </xf>
    <xf numFmtId="44" fontId="10" fillId="8" borderId="15" xfId="1" applyFont="1" applyFill="1" applyBorder="1" applyAlignment="1" applyProtection="1">
      <alignment vertical="center" wrapText="1"/>
    </xf>
    <xf numFmtId="39" fontId="10" fillId="8" borderId="1" xfId="0" applyNumberFormat="1" applyFont="1" applyFill="1" applyBorder="1" applyAlignment="1" applyProtection="1">
      <alignment horizontal="right" vertical="center" wrapText="1"/>
    </xf>
    <xf numFmtId="0" fontId="5" fillId="2" borderId="9" xfId="0" applyFont="1" applyFill="1" applyBorder="1" applyAlignment="1" applyProtection="1">
      <alignment vertical="center" wrapText="1"/>
    </xf>
    <xf numFmtId="166" fontId="10" fillId="6" borderId="10" xfId="2" applyNumberFormat="1" applyFont="1" applyFill="1" applyBorder="1" applyAlignment="1" applyProtection="1">
      <alignment horizontal="center" vertical="center" wrapText="1"/>
    </xf>
    <xf numFmtId="44" fontId="10" fillId="6" borderId="15" xfId="2" applyNumberFormat="1" applyFont="1" applyFill="1" applyBorder="1" applyAlignment="1" applyProtection="1">
      <alignment vertical="center" wrapText="1"/>
    </xf>
    <xf numFmtId="43" fontId="10" fillId="5" borderId="1" xfId="5" applyFont="1" applyFill="1" applyBorder="1" applyAlignment="1" applyProtection="1">
      <alignment horizontal="center" vertical="center" wrapText="1"/>
    </xf>
    <xf numFmtId="0" fontId="10" fillId="2" borderId="0" xfId="0" applyFont="1" applyFill="1" applyAlignment="1" applyProtection="1">
      <alignment horizontal="right" vertical="center" wrapText="1"/>
    </xf>
    <xf numFmtId="0" fontId="5" fillId="9" borderId="25" xfId="0" applyFont="1" applyFill="1" applyBorder="1" applyAlignment="1" applyProtection="1">
      <alignment horizontal="center" vertical="center" wrapText="1"/>
    </xf>
    <xf numFmtId="2" fontId="5" fillId="5" borderId="23" xfId="5" applyNumberFormat="1" applyFont="1" applyFill="1" applyBorder="1" applyAlignment="1" applyProtection="1">
      <alignment vertical="center"/>
    </xf>
    <xf numFmtId="44" fontId="5" fillId="5" borderId="24" xfId="1" applyFont="1" applyFill="1" applyBorder="1" applyAlignment="1" applyProtection="1">
      <alignment vertical="center"/>
    </xf>
    <xf numFmtId="43" fontId="5" fillId="5" borderId="23" xfId="5" applyFont="1" applyFill="1" applyBorder="1" applyAlignment="1" applyProtection="1">
      <alignment horizontal="center" vertical="center"/>
    </xf>
    <xf numFmtId="43" fontId="5" fillId="5" borderId="23" xfId="5" applyFont="1" applyFill="1" applyBorder="1" applyAlignment="1" applyProtection="1">
      <alignment horizontal="center" vertical="center" wrapText="1"/>
    </xf>
    <xf numFmtId="0" fontId="5" fillId="2" borderId="4" xfId="0" applyFont="1" applyFill="1" applyBorder="1" applyAlignment="1" applyProtection="1">
      <alignment horizontal="right" vertical="center"/>
    </xf>
    <xf numFmtId="0" fontId="10" fillId="2" borderId="0" xfId="0" applyFont="1" applyFill="1" applyAlignment="1" applyProtection="1">
      <alignment vertical="top" wrapText="1"/>
    </xf>
    <xf numFmtId="0" fontId="5" fillId="2" borderId="4" xfId="0" applyFont="1" applyFill="1" applyBorder="1" applyAlignment="1" applyProtection="1">
      <alignment vertical="center" wrapText="1"/>
    </xf>
    <xf numFmtId="0" fontId="11" fillId="2" borderId="0" xfId="0" applyFont="1" applyFill="1" applyAlignment="1" applyProtection="1">
      <alignment vertical="center"/>
    </xf>
    <xf numFmtId="0" fontId="5" fillId="3" borderId="9" xfId="3" applyFont="1" applyFill="1" applyBorder="1" applyAlignment="1" applyProtection="1">
      <alignment horizontal="center" vertical="center"/>
    </xf>
    <xf numFmtId="0" fontId="5" fillId="3" borderId="1" xfId="0" applyFont="1" applyFill="1" applyBorder="1" applyAlignment="1" applyProtection="1">
      <alignment horizontal="center" vertical="center" wrapText="1"/>
    </xf>
    <xf numFmtId="49" fontId="10" fillId="3" borderId="9" xfId="3" applyNumberFormat="1" applyFont="1" applyFill="1" applyBorder="1" applyAlignment="1" applyProtection="1">
      <alignment horizontal="left" wrapText="1"/>
    </xf>
    <xf numFmtId="0" fontId="5" fillId="2" borderId="1" xfId="0" applyFont="1" applyFill="1" applyBorder="1" applyAlignment="1" applyProtection="1">
      <alignment horizontal="right" vertical="center" wrapText="1"/>
    </xf>
    <xf numFmtId="44" fontId="12" fillId="0" borderId="0" xfId="1" applyFont="1" applyProtection="1"/>
    <xf numFmtId="0" fontId="9" fillId="2" borderId="0" xfId="0" applyFont="1" applyFill="1" applyAlignment="1" applyProtection="1">
      <alignment horizontal="left" vertical="center"/>
    </xf>
    <xf numFmtId="0" fontId="5" fillId="2" borderId="0" xfId="0" applyFont="1" applyFill="1" applyAlignment="1" applyProtection="1">
      <alignment horizontal="left" vertical="center"/>
    </xf>
    <xf numFmtId="0" fontId="5" fillId="2" borderId="0" xfId="0" applyFont="1" applyFill="1" applyAlignment="1" applyProtection="1">
      <alignment horizontal="right" vertical="center" wrapText="1"/>
    </xf>
    <xf numFmtId="0" fontId="10" fillId="0" borderId="0" xfId="0" applyFont="1" applyAlignment="1" applyProtection="1">
      <alignment horizontal="center" vertical="center"/>
    </xf>
    <xf numFmtId="0" fontId="10" fillId="2" borderId="0" xfId="3" applyFont="1" applyFill="1" applyAlignment="1" applyProtection="1">
      <alignment vertical="center"/>
    </xf>
    <xf numFmtId="0" fontId="15" fillId="2" borderId="0" xfId="3" applyFont="1" applyFill="1" applyAlignment="1" applyProtection="1">
      <alignment vertical="center"/>
    </xf>
    <xf numFmtId="0" fontId="5" fillId="2" borderId="0" xfId="0" applyFont="1" applyFill="1" applyAlignment="1" applyProtection="1">
      <alignment horizontal="left" vertical="center" wrapText="1"/>
    </xf>
    <xf numFmtId="0" fontId="5" fillId="3" borderId="22" xfId="3" applyFont="1" applyFill="1" applyBorder="1" applyAlignment="1" applyProtection="1">
      <alignment horizontal="left" vertical="center" wrapText="1"/>
    </xf>
    <xf numFmtId="44" fontId="10" fillId="6" borderId="8" xfId="1" applyFont="1" applyFill="1" applyBorder="1" applyAlignment="1" applyProtection="1">
      <alignment horizontal="left" vertical="center" wrapText="1"/>
    </xf>
    <xf numFmtId="0" fontId="13" fillId="0" borderId="0" xfId="0" applyFont="1"/>
    <xf numFmtId="1" fontId="5" fillId="11" borderId="24" xfId="3" applyNumberFormat="1" applyFont="1" applyFill="1" applyBorder="1" applyAlignment="1" applyProtection="1">
      <alignment horizontal="center" vertical="center"/>
      <protection locked="0"/>
    </xf>
    <xf numFmtId="0" fontId="16" fillId="2" borderId="0" xfId="3" applyFont="1" applyFill="1" applyAlignment="1" applyProtection="1">
      <alignment horizontal="left" vertical="center"/>
    </xf>
    <xf numFmtId="0" fontId="10" fillId="0" borderId="8" xfId="5" applyNumberFormat="1" applyFont="1" applyFill="1" applyBorder="1" applyAlignment="1" applyProtection="1">
      <alignment horizontal="left" vertical="center" wrapText="1"/>
      <protection locked="0"/>
    </xf>
    <xf numFmtId="44" fontId="10" fillId="6" borderId="8" xfId="1" applyFont="1" applyFill="1" applyBorder="1" applyAlignment="1" applyProtection="1">
      <alignment horizontal="left" vertical="center" wrapText="1"/>
      <protection locked="0"/>
    </xf>
    <xf numFmtId="39" fontId="10" fillId="6" borderId="8" xfId="5" applyNumberFormat="1" applyFont="1" applyFill="1" applyBorder="1" applyAlignment="1" applyProtection="1">
      <alignment horizontal="left" vertical="center" wrapText="1"/>
      <protection locked="0"/>
    </xf>
    <xf numFmtId="43" fontId="0" fillId="0" borderId="0" xfId="5" applyFont="1" applyProtection="1"/>
    <xf numFmtId="0" fontId="0" fillId="0" borderId="0" xfId="1" applyNumberFormat="1" applyFont="1" applyProtection="1"/>
    <xf numFmtId="0" fontId="10" fillId="2" borderId="0" xfId="0" applyFont="1" applyFill="1" applyBorder="1" applyAlignment="1" applyProtection="1">
      <alignment horizontal="left" vertical="center" wrapText="1"/>
    </xf>
    <xf numFmtId="0" fontId="15" fillId="2" borderId="0" xfId="0" applyFont="1" applyFill="1" applyProtection="1"/>
    <xf numFmtId="0" fontId="15" fillId="2" borderId="0" xfId="0" applyFont="1" applyFill="1" applyBorder="1" applyAlignment="1" applyProtection="1">
      <alignment horizontal="left" vertical="center" wrapText="1"/>
    </xf>
    <xf numFmtId="0" fontId="15" fillId="2" borderId="0" xfId="0" applyFont="1" applyFill="1" applyBorder="1" applyAlignment="1" applyProtection="1">
      <alignment vertical="center" wrapText="1"/>
    </xf>
    <xf numFmtId="0" fontId="18" fillId="0" borderId="0" xfId="0" applyFont="1" applyProtection="1"/>
    <xf numFmtId="0" fontId="19" fillId="0" borderId="0" xfId="0" applyFont="1" applyAlignment="1">
      <alignment vertical="top"/>
    </xf>
    <xf numFmtId="0" fontId="17" fillId="0" borderId="0" xfId="0" applyFont="1"/>
    <xf numFmtId="0" fontId="17" fillId="0" borderId="0" xfId="0" applyFont="1" applyAlignment="1">
      <alignment vertical="top"/>
    </xf>
    <xf numFmtId="0" fontId="17" fillId="0" borderId="0" xfId="0" applyFont="1" applyAlignment="1">
      <alignment vertical="top" wrapText="1"/>
    </xf>
    <xf numFmtId="0" fontId="10" fillId="11" borderId="7" xfId="0" applyFont="1" applyFill="1" applyBorder="1" applyAlignment="1">
      <alignment vertical="center" wrapText="1"/>
    </xf>
    <xf numFmtId="0" fontId="5" fillId="0" borderId="0" xfId="0" applyFont="1" applyBorder="1" applyAlignment="1">
      <alignment horizontal="right"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right" vertical="center" wrapText="1"/>
    </xf>
    <xf numFmtId="0" fontId="21" fillId="0" borderId="0" xfId="0" applyFont="1" applyAlignment="1">
      <alignment vertical="center" wrapText="1"/>
    </xf>
    <xf numFmtId="0" fontId="13" fillId="0" borderId="0" xfId="0" applyFont="1" applyFill="1" applyBorder="1" applyProtection="1"/>
    <xf numFmtId="0" fontId="0" fillId="0" borderId="0" xfId="0" applyFill="1" applyBorder="1" applyProtection="1"/>
    <xf numFmtId="0" fontId="10" fillId="4" borderId="8" xfId="1" applyNumberFormat="1" applyFont="1" applyFill="1" applyBorder="1" applyAlignment="1" applyProtection="1">
      <alignment horizontal="center" vertical="center" wrapText="1"/>
      <protection locked="0"/>
    </xf>
    <xf numFmtId="0" fontId="10" fillId="4" borderId="3" xfId="1" applyNumberFormat="1" applyFont="1" applyFill="1" applyBorder="1" applyAlignment="1" applyProtection="1">
      <alignment horizontal="center" vertical="center" wrapText="1"/>
      <protection locked="0"/>
    </xf>
    <xf numFmtId="0" fontId="10" fillId="4" borderId="31" xfId="1" applyNumberFormat="1" applyFont="1" applyFill="1" applyBorder="1" applyAlignment="1" applyProtection="1">
      <alignment horizontal="center" vertical="center" wrapText="1"/>
      <protection locked="0"/>
    </xf>
    <xf numFmtId="0" fontId="5" fillId="6" borderId="7" xfId="1" applyNumberFormat="1" applyFont="1" applyFill="1" applyBorder="1" applyAlignment="1" applyProtection="1">
      <alignment horizontal="center" vertical="center" wrapText="1"/>
    </xf>
    <xf numFmtId="44" fontId="5" fillId="6" borderId="1" xfId="1" applyFont="1" applyFill="1" applyBorder="1" applyAlignment="1" applyProtection="1">
      <alignment horizontal="center" vertical="center"/>
    </xf>
    <xf numFmtId="167" fontId="10" fillId="0" borderId="1" xfId="5" applyNumberFormat="1" applyFont="1" applyBorder="1" applyAlignment="1" applyProtection="1">
      <alignment horizontal="right" vertical="center"/>
    </xf>
    <xf numFmtId="0" fontId="13" fillId="0" borderId="0" xfId="0" applyFont="1" applyBorder="1" applyProtection="1"/>
    <xf numFmtId="0" fontId="0" fillId="0" borderId="0" xfId="0" applyBorder="1" applyProtection="1"/>
    <xf numFmtId="0" fontId="13" fillId="0" borderId="0" xfId="0" applyFont="1" applyFill="1" applyProtection="1"/>
    <xf numFmtId="0" fontId="11" fillId="0" borderId="0" xfId="0" applyFont="1" applyAlignment="1" applyProtection="1">
      <alignment vertical="center"/>
    </xf>
    <xf numFmtId="0" fontId="5" fillId="0" borderId="1" xfId="0" applyFont="1" applyBorder="1" applyProtection="1"/>
    <xf numFmtId="0" fontId="10" fillId="2" borderId="0" xfId="3" applyFont="1" applyFill="1" applyBorder="1" applyAlignment="1" applyProtection="1">
      <alignment vertical="center"/>
    </xf>
    <xf numFmtId="10" fontId="13" fillId="0" borderId="1" xfId="0" applyNumberFormat="1" applyFont="1" applyBorder="1" applyProtection="1"/>
    <xf numFmtId="0" fontId="13" fillId="0" borderId="0" xfId="1" applyNumberFormat="1" applyFont="1" applyFill="1" applyProtection="1"/>
    <xf numFmtId="44" fontId="10" fillId="6" borderId="18" xfId="1" applyFont="1" applyFill="1" applyBorder="1" applyAlignment="1" applyProtection="1">
      <alignment horizontal="left" vertical="center" wrapText="1"/>
      <protection locked="0"/>
    </xf>
    <xf numFmtId="0" fontId="14" fillId="0" borderId="1" xfId="0" applyFont="1" applyBorder="1" applyProtection="1"/>
    <xf numFmtId="0" fontId="10" fillId="4" borderId="4" xfId="1" applyNumberFormat="1" applyFont="1" applyFill="1" applyBorder="1" applyAlignment="1" applyProtection="1">
      <alignment horizontal="center" vertical="center" wrapText="1"/>
      <protection locked="0"/>
    </xf>
    <xf numFmtId="0" fontId="10" fillId="4" borderId="1" xfId="1" applyNumberFormat="1" applyFont="1" applyFill="1" applyBorder="1" applyAlignment="1" applyProtection="1">
      <alignment horizontal="center" vertical="center" wrapText="1"/>
      <protection locked="0"/>
    </xf>
    <xf numFmtId="0" fontId="11" fillId="0" borderId="0" xfId="0" applyFont="1" applyAlignment="1" applyProtection="1">
      <alignment vertical="top"/>
    </xf>
    <xf numFmtId="0" fontId="5" fillId="9" borderId="1" xfId="0" applyFont="1" applyFill="1" applyBorder="1" applyAlignment="1" applyProtection="1">
      <alignment horizontal="center" vertical="center"/>
    </xf>
    <xf numFmtId="0" fontId="5" fillId="9" borderId="1" xfId="0" applyFont="1" applyFill="1" applyBorder="1" applyAlignment="1">
      <alignment horizontal="right" vertical="center" wrapText="1"/>
    </xf>
    <xf numFmtId="44" fontId="13" fillId="6" borderId="1" xfId="1" applyFont="1" applyFill="1" applyBorder="1" applyProtection="1"/>
    <xf numFmtId="0" fontId="14" fillId="9" borderId="1" xfId="0" applyFont="1" applyFill="1" applyBorder="1" applyAlignment="1" applyProtection="1">
      <alignment horizontal="center"/>
    </xf>
    <xf numFmtId="0" fontId="5" fillId="2" borderId="0" xfId="0" applyFont="1" applyFill="1" applyBorder="1" applyAlignment="1" applyProtection="1">
      <alignment vertical="center" wrapText="1"/>
    </xf>
    <xf numFmtId="0" fontId="10" fillId="0" borderId="0" xfId="0" applyFont="1" applyBorder="1" applyAlignment="1" applyProtection="1">
      <alignment vertical="center"/>
    </xf>
    <xf numFmtId="0" fontId="10" fillId="11" borderId="7" xfId="5" applyNumberFormat="1" applyFont="1" applyFill="1" applyBorder="1" applyAlignment="1" applyProtection="1">
      <alignment horizontal="left" vertical="center" wrapText="1"/>
      <protection locked="0"/>
    </xf>
    <xf numFmtId="44" fontId="10" fillId="6" borderId="7" xfId="1" applyFont="1" applyFill="1" applyBorder="1" applyAlignment="1">
      <alignment vertical="center" wrapText="1"/>
    </xf>
    <xf numFmtId="0" fontId="10" fillId="0" borderId="0" xfId="0" applyFont="1" applyAlignment="1" applyProtection="1">
      <alignment vertical="top"/>
    </xf>
    <xf numFmtId="0" fontId="10" fillId="0" borderId="0" xfId="0" applyFont="1"/>
    <xf numFmtId="0" fontId="11" fillId="0" borderId="0" xfId="0" applyFont="1" applyFill="1" applyProtection="1"/>
    <xf numFmtId="0" fontId="10" fillId="0" borderId="0" xfId="0" applyFont="1" applyFill="1" applyProtection="1"/>
    <xf numFmtId="44" fontId="22" fillId="3" borderId="1" xfId="0" applyNumberFormat="1" applyFont="1" applyFill="1" applyBorder="1" applyAlignment="1" applyProtection="1">
      <alignment horizontal="center" wrapText="1"/>
    </xf>
    <xf numFmtId="0" fontId="10" fillId="0" borderId="1" xfId="0" applyFont="1" applyBorder="1" applyAlignment="1" applyProtection="1">
      <alignment horizontal="right" vertical="center"/>
    </xf>
    <xf numFmtId="44" fontId="10" fillId="6" borderId="1" xfId="0" applyNumberFormat="1" applyFont="1" applyFill="1" applyBorder="1" applyAlignment="1" applyProtection="1">
      <alignment horizontal="right" vertical="center"/>
    </xf>
    <xf numFmtId="164" fontId="10" fillId="13" borderId="1" xfId="0" applyNumberFormat="1" applyFont="1" applyFill="1" applyBorder="1" applyAlignment="1" applyProtection="1">
      <alignment horizontal="right" vertical="center"/>
    </xf>
    <xf numFmtId="0" fontId="10" fillId="13" borderId="1" xfId="0" applyFont="1" applyFill="1" applyBorder="1" applyAlignment="1" applyProtection="1">
      <alignment horizontal="right" vertical="center"/>
    </xf>
    <xf numFmtId="44" fontId="10" fillId="6" borderId="1" xfId="1" applyNumberFormat="1" applyFont="1" applyFill="1" applyBorder="1" applyAlignment="1" applyProtection="1">
      <alignment horizontal="right" vertical="center"/>
    </xf>
    <xf numFmtId="44" fontId="10" fillId="6" borderId="32" xfId="1" applyNumberFormat="1" applyFont="1" applyFill="1" applyBorder="1" applyAlignment="1" applyProtection="1">
      <alignment horizontal="right" vertical="center"/>
    </xf>
    <xf numFmtId="44" fontId="5" fillId="10" borderId="35" xfId="1" applyNumberFormat="1" applyFont="1" applyFill="1" applyBorder="1" applyAlignment="1" applyProtection="1">
      <alignment horizontal="right" vertical="center"/>
    </xf>
    <xf numFmtId="0" fontId="5" fillId="0" borderId="1" xfId="0" applyFont="1" applyBorder="1" applyAlignment="1" applyProtection="1">
      <alignment horizontal="right" vertical="center"/>
    </xf>
    <xf numFmtId="44" fontId="10" fillId="6" borderId="1" xfId="1" applyFont="1" applyFill="1" applyBorder="1" applyAlignment="1" applyProtection="1">
      <alignment horizontal="right" vertical="center"/>
    </xf>
    <xf numFmtId="44" fontId="10" fillId="6" borderId="9" xfId="1" applyFont="1" applyFill="1" applyBorder="1" applyAlignment="1" applyProtection="1">
      <alignment horizontal="right" vertical="center"/>
    </xf>
    <xf numFmtId="44" fontId="5" fillId="6" borderId="36" xfId="1" applyFont="1" applyFill="1" applyBorder="1" applyAlignment="1" applyProtection="1">
      <alignment horizontal="right" vertical="center"/>
    </xf>
    <xf numFmtId="0" fontId="5" fillId="9" borderId="1" xfId="0" applyFont="1" applyFill="1" applyBorder="1" applyAlignment="1" applyProtection="1">
      <alignment horizontal="center"/>
    </xf>
    <xf numFmtId="44" fontId="0" fillId="0" borderId="0" xfId="0" applyNumberFormat="1"/>
    <xf numFmtId="44" fontId="10" fillId="6" borderId="13" xfId="1" applyFont="1" applyFill="1" applyBorder="1" applyAlignment="1" applyProtection="1">
      <alignment horizontal="left" vertical="center" wrapText="1"/>
    </xf>
    <xf numFmtId="44" fontId="5" fillId="6" borderId="17" xfId="1" applyNumberFormat="1" applyFont="1" applyFill="1" applyBorder="1" applyAlignment="1" applyProtection="1">
      <alignment horizontal="right" vertical="center" wrapText="1"/>
    </xf>
    <xf numFmtId="44" fontId="10" fillId="6" borderId="13" xfId="1" applyFont="1" applyFill="1" applyBorder="1" applyAlignment="1" applyProtection="1">
      <alignment horizontal="left" vertical="center" wrapText="1"/>
      <protection locked="0"/>
    </xf>
    <xf numFmtId="44" fontId="10" fillId="6" borderId="31" xfId="1" applyFont="1" applyFill="1" applyBorder="1" applyAlignment="1" applyProtection="1">
      <alignment horizontal="left" vertical="center" wrapText="1"/>
      <protection locked="0"/>
    </xf>
    <xf numFmtId="44" fontId="10" fillId="6" borderId="31" xfId="1" applyFont="1" applyFill="1" applyBorder="1" applyAlignment="1" applyProtection="1">
      <alignment horizontal="left" vertical="center" wrapText="1"/>
    </xf>
    <xf numFmtId="39" fontId="10" fillId="6" borderId="1" xfId="5" applyNumberFormat="1" applyFont="1" applyFill="1" applyBorder="1" applyAlignment="1" applyProtection="1">
      <alignment horizontal="left" vertical="center" wrapText="1"/>
      <protection locked="0"/>
    </xf>
    <xf numFmtId="44" fontId="10" fillId="6" borderId="1" xfId="1" applyFont="1" applyFill="1" applyBorder="1" applyAlignment="1" applyProtection="1">
      <alignment horizontal="left" vertical="center" wrapText="1"/>
      <protection locked="0"/>
    </xf>
    <xf numFmtId="44" fontId="10" fillId="6" borderId="7" xfId="0" applyNumberFormat="1" applyFont="1" applyFill="1" applyBorder="1" applyAlignment="1">
      <alignment vertical="center" wrapText="1"/>
    </xf>
    <xf numFmtId="0" fontId="5" fillId="6" borderId="17" xfId="1" applyNumberFormat="1" applyFont="1" applyFill="1" applyBorder="1" applyAlignment="1" applyProtection="1">
      <alignment horizontal="center" vertical="center" wrapText="1"/>
    </xf>
    <xf numFmtId="0" fontId="10" fillId="4" borderId="13" xfId="1" applyNumberFormat="1" applyFont="1" applyFill="1" applyBorder="1" applyAlignment="1" applyProtection="1">
      <alignment horizontal="center" vertical="center" wrapText="1"/>
      <protection locked="0"/>
    </xf>
    <xf numFmtId="3" fontId="13" fillId="0" borderId="1" xfId="0" applyNumberFormat="1" applyFont="1" applyFill="1" applyBorder="1" applyProtection="1"/>
    <xf numFmtId="44" fontId="10" fillId="0" borderId="1" xfId="0" applyNumberFormat="1" applyFont="1" applyBorder="1" applyProtection="1"/>
    <xf numFmtId="44" fontId="13" fillId="6" borderId="1" xfId="1" applyNumberFormat="1" applyFont="1" applyFill="1" applyBorder="1" applyProtection="1"/>
    <xf numFmtId="8" fontId="10" fillId="0" borderId="1" xfId="0" applyNumberFormat="1" applyFont="1" applyBorder="1" applyProtection="1"/>
    <xf numFmtId="8" fontId="13" fillId="0" borderId="1" xfId="0" applyNumberFormat="1" applyFont="1" applyBorder="1" applyProtection="1"/>
    <xf numFmtId="8" fontId="14" fillId="6" borderId="1" xfId="0" applyNumberFormat="1" applyFont="1" applyFill="1" applyBorder="1" applyProtection="1"/>
    <xf numFmtId="168" fontId="5" fillId="6" borderId="17" xfId="1" applyNumberFormat="1" applyFont="1" applyFill="1" applyBorder="1" applyAlignment="1">
      <alignment vertical="center" wrapText="1"/>
    </xf>
    <xf numFmtId="44" fontId="5" fillId="6" borderId="17" xfId="1" applyFont="1" applyFill="1" applyBorder="1" applyAlignment="1">
      <alignment vertical="center" wrapText="1"/>
    </xf>
    <xf numFmtId="44" fontId="10" fillId="6" borderId="31" xfId="0" applyNumberFormat="1" applyFont="1" applyFill="1" applyBorder="1" applyAlignment="1">
      <alignment vertical="center" wrapText="1"/>
    </xf>
    <xf numFmtId="44" fontId="10" fillId="6" borderId="13" xfId="1" applyFont="1" applyFill="1" applyBorder="1" applyAlignment="1">
      <alignment vertical="center" wrapText="1"/>
    </xf>
    <xf numFmtId="44" fontId="10" fillId="6" borderId="31" xfId="1" applyFont="1" applyFill="1" applyBorder="1" applyAlignment="1">
      <alignment vertical="center" wrapText="1"/>
    </xf>
    <xf numFmtId="44" fontId="5" fillId="6" borderId="37" xfId="1" applyFont="1" applyFill="1" applyBorder="1" applyAlignment="1">
      <alignment vertical="center" wrapText="1"/>
    </xf>
    <xf numFmtId="0" fontId="10" fillId="0" borderId="1" xfId="0" applyFont="1" applyFill="1" applyBorder="1" applyAlignment="1">
      <alignment horizontal="center" vertical="center" wrapText="1"/>
    </xf>
    <xf numFmtId="49" fontId="22" fillId="3" borderId="9" xfId="3" applyNumberFormat="1" applyFont="1" applyFill="1" applyBorder="1" applyAlignment="1" applyProtection="1">
      <alignment horizontal="left" wrapText="1"/>
    </xf>
    <xf numFmtId="39" fontId="10" fillId="0" borderId="1" xfId="2" applyNumberFormat="1" applyFont="1" applyBorder="1" applyAlignment="1" applyProtection="1">
      <alignment horizontal="left" wrapText="1"/>
    </xf>
    <xf numFmtId="39" fontId="10" fillId="0" borderId="1" xfId="2" applyNumberFormat="1" applyFont="1" applyFill="1" applyBorder="1" applyAlignment="1" applyProtection="1">
      <alignment horizontal="left" wrapText="1"/>
      <protection locked="0"/>
    </xf>
    <xf numFmtId="0" fontId="10" fillId="4" borderId="1" xfId="2" applyNumberFormat="1" applyFont="1" applyFill="1" applyBorder="1" applyAlignment="1" applyProtection="1">
      <alignment horizontal="left" wrapText="1"/>
      <protection locked="0"/>
    </xf>
    <xf numFmtId="39" fontId="10" fillId="11" borderId="1" xfId="2" applyNumberFormat="1" applyFont="1" applyFill="1" applyBorder="1" applyAlignment="1" applyProtection="1">
      <alignment horizontal="left" wrapText="1"/>
      <protection locked="0"/>
    </xf>
    <xf numFmtId="0" fontId="19" fillId="12" borderId="3" xfId="0" applyFont="1" applyFill="1" applyBorder="1" applyAlignment="1">
      <alignment horizontal="center" vertical="center" wrapText="1"/>
    </xf>
    <xf numFmtId="0" fontId="19" fillId="12" borderId="7" xfId="0" applyFont="1" applyFill="1" applyBorder="1" applyAlignment="1">
      <alignment horizontal="center" vertical="center" wrapText="1"/>
    </xf>
    <xf numFmtId="0" fontId="5" fillId="9" borderId="1" xfId="0" applyFont="1" applyFill="1" applyBorder="1" applyAlignment="1" applyProtection="1">
      <alignment horizontal="center" vertical="center" wrapText="1"/>
    </xf>
    <xf numFmtId="0" fontId="10" fillId="11" borderId="1" xfId="0" applyFont="1" applyFill="1" applyBorder="1" applyAlignment="1">
      <alignment horizontal="center" vertical="center" wrapText="1"/>
    </xf>
    <xf numFmtId="0" fontId="24" fillId="0" borderId="0" xfId="0" applyFont="1" applyBorder="1" applyProtection="1"/>
    <xf numFmtId="0" fontId="10" fillId="11" borderId="1" xfId="0" applyFont="1" applyFill="1" applyBorder="1" applyAlignment="1" applyProtection="1">
      <alignment horizontal="center" vertical="center" wrapText="1"/>
      <protection locked="0"/>
    </xf>
    <xf numFmtId="44" fontId="10" fillId="11" borderId="7" xfId="1" applyFont="1" applyFill="1" applyBorder="1" applyAlignment="1" applyProtection="1">
      <alignment vertical="center" wrapText="1"/>
      <protection locked="0"/>
    </xf>
    <xf numFmtId="44" fontId="10" fillId="11" borderId="1" xfId="1" applyFont="1" applyFill="1" applyBorder="1" applyAlignment="1" applyProtection="1">
      <alignment vertical="center" wrapText="1"/>
      <protection locked="0"/>
    </xf>
    <xf numFmtId="44" fontId="10" fillId="11" borderId="38" xfId="1" applyFont="1" applyFill="1" applyBorder="1" applyAlignment="1" applyProtection="1">
      <alignment vertical="center" wrapText="1"/>
      <protection locked="0"/>
    </xf>
    <xf numFmtId="44" fontId="10" fillId="11" borderId="13" xfId="1" applyFont="1" applyFill="1" applyBorder="1" applyAlignment="1" applyProtection="1">
      <alignment vertical="center" wrapText="1"/>
      <protection locked="0"/>
    </xf>
    <xf numFmtId="0" fontId="10" fillId="11" borderId="7" xfId="0" applyFont="1" applyFill="1" applyBorder="1" applyAlignment="1" applyProtection="1">
      <alignment vertical="center" wrapText="1"/>
      <protection locked="0"/>
    </xf>
    <xf numFmtId="0" fontId="17" fillId="11" borderId="7" xfId="0" applyFont="1" applyFill="1" applyBorder="1" applyAlignment="1" applyProtection="1">
      <alignment horizontal="left" vertical="center" wrapText="1"/>
      <protection locked="0"/>
    </xf>
    <xf numFmtId="44" fontId="10" fillId="11" borderId="7" xfId="0" applyNumberFormat="1" applyFont="1" applyFill="1" applyBorder="1" applyAlignment="1" applyProtection="1">
      <alignment vertical="center" wrapText="1"/>
      <protection locked="0"/>
    </xf>
    <xf numFmtId="0" fontId="10" fillId="11" borderId="7" xfId="0" applyFont="1" applyFill="1" applyBorder="1" applyAlignment="1" applyProtection="1">
      <alignment horizontal="right" vertical="center" wrapText="1"/>
      <protection locked="0"/>
    </xf>
    <xf numFmtId="0" fontId="10" fillId="11" borderId="1" xfId="0" applyFont="1" applyFill="1" applyBorder="1" applyAlignment="1" applyProtection="1">
      <alignment vertical="center" wrapText="1"/>
      <protection locked="0"/>
    </xf>
    <xf numFmtId="44" fontId="10" fillId="11" borderId="1" xfId="0" applyNumberFormat="1" applyFont="1" applyFill="1" applyBorder="1" applyAlignment="1" applyProtection="1">
      <alignment vertical="center" wrapText="1"/>
      <protection locked="0"/>
    </xf>
    <xf numFmtId="0" fontId="10" fillId="11" borderId="1" xfId="0" applyFont="1" applyFill="1" applyBorder="1" applyAlignment="1" applyProtection="1">
      <alignment horizontal="right" vertical="center" wrapText="1"/>
      <protection locked="0"/>
    </xf>
    <xf numFmtId="39" fontId="10" fillId="0" borderId="1" xfId="5" applyNumberFormat="1" applyFont="1" applyFill="1" applyBorder="1" applyAlignment="1" applyProtection="1">
      <alignment horizontal="left" vertical="center" wrapText="1"/>
    </xf>
    <xf numFmtId="165" fontId="4" fillId="0" borderId="0" xfId="0" applyNumberFormat="1" applyFont="1" applyAlignment="1" applyProtection="1">
      <alignment horizontal="center"/>
    </xf>
    <xf numFmtId="164" fontId="7" fillId="2" borderId="0" xfId="0" applyNumberFormat="1" applyFont="1" applyFill="1" applyAlignment="1" applyProtection="1">
      <alignment horizontal="center" wrapText="1"/>
    </xf>
    <xf numFmtId="164" fontId="7" fillId="2" borderId="0" xfId="0" applyNumberFormat="1" applyFont="1" applyFill="1" applyAlignment="1" applyProtection="1">
      <alignment horizontal="center"/>
    </xf>
    <xf numFmtId="164" fontId="8" fillId="2" borderId="0" xfId="0" applyNumberFormat="1" applyFont="1" applyFill="1" applyAlignment="1" applyProtection="1">
      <alignment horizontal="center"/>
    </xf>
    <xf numFmtId="0" fontId="5" fillId="4" borderId="9" xfId="0" applyFont="1" applyFill="1" applyBorder="1" applyAlignment="1" applyProtection="1">
      <alignment horizontal="center" vertical="center" wrapText="1"/>
      <protection locked="0"/>
    </xf>
    <xf numFmtId="0" fontId="5" fillId="4" borderId="8" xfId="0" applyFont="1" applyFill="1" applyBorder="1" applyAlignment="1" applyProtection="1">
      <alignment horizontal="center" vertical="center" wrapText="1"/>
      <protection locked="0"/>
    </xf>
    <xf numFmtId="0" fontId="5" fillId="3" borderId="9" xfId="0" applyFont="1" applyFill="1" applyBorder="1" applyAlignment="1" applyProtection="1">
      <alignment horizontal="center" vertical="center"/>
    </xf>
    <xf numFmtId="0" fontId="5" fillId="3" borderId="8" xfId="0" applyFont="1" applyFill="1" applyBorder="1" applyAlignment="1" applyProtection="1">
      <alignment horizontal="center" vertical="center"/>
    </xf>
    <xf numFmtId="0" fontId="5" fillId="2" borderId="9" xfId="0" applyFont="1" applyFill="1" applyBorder="1" applyAlignment="1" applyProtection="1">
      <alignment horizontal="left" vertical="center" wrapText="1"/>
    </xf>
    <xf numFmtId="0" fontId="5" fillId="2" borderId="18" xfId="0" applyFont="1" applyFill="1" applyBorder="1" applyAlignment="1" applyProtection="1">
      <alignment horizontal="left" vertical="center" wrapText="1"/>
    </xf>
    <xf numFmtId="0" fontId="5" fillId="2" borderId="8" xfId="0" applyFont="1" applyFill="1" applyBorder="1" applyAlignment="1" applyProtection="1">
      <alignment horizontal="left" vertical="center" wrapText="1"/>
    </xf>
    <xf numFmtId="0" fontId="10" fillId="8" borderId="1" xfId="0" applyFont="1" applyFill="1" applyBorder="1" applyAlignment="1" applyProtection="1">
      <alignment horizontal="right" vertical="center"/>
    </xf>
    <xf numFmtId="0" fontId="10" fillId="8" borderId="9" xfId="0" applyFont="1" applyFill="1" applyBorder="1" applyAlignment="1" applyProtection="1">
      <alignment horizontal="right" vertical="center"/>
    </xf>
    <xf numFmtId="39" fontId="10" fillId="4" borderId="1" xfId="2" applyNumberFormat="1" applyFont="1" applyFill="1" applyBorder="1" applyAlignment="1" applyProtection="1">
      <alignment horizontal="left" wrapText="1"/>
      <protection locked="0"/>
    </xf>
    <xf numFmtId="0" fontId="5" fillId="6" borderId="1" xfId="0" applyFont="1" applyFill="1" applyBorder="1" applyAlignment="1" applyProtection="1">
      <alignment horizontal="center" vertical="center" wrapText="1"/>
    </xf>
    <xf numFmtId="0" fontId="5" fillId="3" borderId="1" xfId="0" applyFont="1" applyFill="1" applyBorder="1" applyAlignment="1" applyProtection="1">
      <alignment horizontal="center" vertical="center"/>
    </xf>
    <xf numFmtId="0" fontId="5" fillId="3" borderId="1" xfId="3" applyFont="1" applyFill="1" applyBorder="1" applyAlignment="1" applyProtection="1">
      <alignment horizontal="center" vertical="center"/>
    </xf>
    <xf numFmtId="0" fontId="22" fillId="3" borderId="1" xfId="3" applyFont="1" applyFill="1" applyBorder="1" applyAlignment="1" applyProtection="1">
      <alignment horizontal="left" wrapText="1"/>
    </xf>
    <xf numFmtId="0" fontId="5" fillId="2" borderId="1" xfId="0" applyFont="1" applyFill="1" applyBorder="1" applyAlignment="1" applyProtection="1">
      <alignment horizontal="left" vertical="center" wrapText="1"/>
    </xf>
    <xf numFmtId="39" fontId="10" fillId="11" borderId="1" xfId="2" applyNumberFormat="1" applyFont="1" applyFill="1" applyBorder="1" applyAlignment="1" applyProtection="1">
      <alignment horizontal="left" wrapText="1"/>
      <protection locked="0"/>
    </xf>
    <xf numFmtId="39" fontId="10" fillId="9" borderId="2" xfId="2" applyNumberFormat="1" applyFont="1" applyFill="1" applyBorder="1" applyAlignment="1" applyProtection="1">
      <alignment horizontal="left" vertical="center" wrapText="1"/>
      <protection locked="0"/>
    </xf>
    <xf numFmtId="39" fontId="10" fillId="9" borderId="33" xfId="2" applyNumberFormat="1" applyFont="1" applyFill="1" applyBorder="1" applyAlignment="1" applyProtection="1">
      <alignment horizontal="left" vertical="center" wrapText="1"/>
      <protection locked="0"/>
    </xf>
    <xf numFmtId="39" fontId="10" fillId="9" borderId="3" xfId="2" applyNumberFormat="1" applyFont="1" applyFill="1" applyBorder="1" applyAlignment="1" applyProtection="1">
      <alignment horizontal="left" vertical="center" wrapText="1"/>
      <protection locked="0"/>
    </xf>
    <xf numFmtId="39" fontId="10" fillId="9" borderId="34" xfId="2" applyNumberFormat="1" applyFont="1" applyFill="1" applyBorder="1" applyAlignment="1" applyProtection="1">
      <alignment horizontal="left" vertical="center" wrapText="1"/>
      <protection locked="0"/>
    </xf>
    <xf numFmtId="39" fontId="10" fillId="9" borderId="0" xfId="2" applyNumberFormat="1" applyFont="1" applyFill="1" applyBorder="1" applyAlignment="1" applyProtection="1">
      <alignment horizontal="left" vertical="center" wrapText="1"/>
      <protection locked="0"/>
    </xf>
    <xf numFmtId="39" fontId="10" fillId="9" borderId="4" xfId="2" applyNumberFormat="1" applyFont="1" applyFill="1" applyBorder="1" applyAlignment="1" applyProtection="1">
      <alignment horizontal="left" vertical="center" wrapText="1"/>
      <protection locked="0"/>
    </xf>
    <xf numFmtId="39" fontId="10" fillId="9" borderId="5" xfId="2" applyNumberFormat="1" applyFont="1" applyFill="1" applyBorder="1" applyAlignment="1" applyProtection="1">
      <alignment horizontal="left" vertical="center" wrapText="1"/>
      <protection locked="0"/>
    </xf>
    <xf numFmtId="39" fontId="10" fillId="9" borderId="6" xfId="2" applyNumberFormat="1" applyFont="1" applyFill="1" applyBorder="1" applyAlignment="1" applyProtection="1">
      <alignment horizontal="left" vertical="center" wrapText="1"/>
      <protection locked="0"/>
    </xf>
    <xf numFmtId="39" fontId="10" fillId="9" borderId="7" xfId="2" applyNumberFormat="1" applyFont="1" applyFill="1" applyBorder="1" applyAlignment="1" applyProtection="1">
      <alignment horizontal="left" vertical="center" wrapText="1"/>
      <protection locked="0"/>
    </xf>
    <xf numFmtId="39" fontId="10" fillId="11" borderId="5" xfId="2" applyNumberFormat="1" applyFont="1" applyFill="1" applyBorder="1" applyAlignment="1" applyProtection="1">
      <alignment horizontal="left" wrapText="1"/>
      <protection locked="0"/>
    </xf>
    <xf numFmtId="39" fontId="10" fillId="11" borderId="6" xfId="2" applyNumberFormat="1" applyFont="1" applyFill="1" applyBorder="1" applyAlignment="1" applyProtection="1">
      <alignment horizontal="left" wrapText="1"/>
      <protection locked="0"/>
    </xf>
    <xf numFmtId="39" fontId="10" fillId="11" borderId="7" xfId="2" applyNumberFormat="1" applyFont="1" applyFill="1" applyBorder="1" applyAlignment="1" applyProtection="1">
      <alignment horizontal="left" wrapText="1"/>
      <protection locked="0"/>
    </xf>
    <xf numFmtId="0" fontId="13" fillId="11" borderId="1" xfId="0" applyFont="1" applyFill="1" applyBorder="1" applyAlignment="1" applyProtection="1">
      <alignment horizontal="center"/>
      <protection locked="0"/>
    </xf>
    <xf numFmtId="0" fontId="13" fillId="11" borderId="9" xfId="0" applyFont="1" applyFill="1" applyBorder="1" applyAlignment="1" applyProtection="1">
      <alignment horizontal="left"/>
      <protection locked="0"/>
    </xf>
    <xf numFmtId="0" fontId="13" fillId="11" borderId="8" xfId="0" applyFont="1" applyFill="1" applyBorder="1" applyAlignment="1" applyProtection="1">
      <alignment horizontal="left"/>
      <protection locked="0"/>
    </xf>
    <xf numFmtId="0" fontId="19" fillId="12" borderId="2" xfId="0" applyFont="1" applyFill="1" applyBorder="1" applyAlignment="1">
      <alignment horizontal="center" vertical="center" wrapText="1"/>
    </xf>
    <xf numFmtId="0" fontId="19" fillId="12" borderId="3" xfId="0" applyFont="1" applyFill="1" applyBorder="1" applyAlignment="1">
      <alignment horizontal="center" vertical="center" wrapText="1"/>
    </xf>
    <xf numFmtId="0" fontId="19" fillId="12" borderId="32" xfId="0" applyFont="1" applyFill="1" applyBorder="1" applyAlignment="1">
      <alignment horizontal="center" vertical="center"/>
    </xf>
    <xf numFmtId="0" fontId="19" fillId="12" borderId="17" xfId="0" applyFont="1" applyFill="1" applyBorder="1" applyAlignment="1">
      <alignment horizontal="center" vertical="center"/>
    </xf>
    <xf numFmtId="0" fontId="19" fillId="12" borderId="5" xfId="0" applyFont="1" applyFill="1" applyBorder="1" applyAlignment="1">
      <alignment horizontal="center" vertical="center" wrapText="1"/>
    </xf>
    <xf numFmtId="0" fontId="19" fillId="12" borderId="7" xfId="0" applyFont="1" applyFill="1" applyBorder="1" applyAlignment="1">
      <alignment horizontal="center" vertical="center" wrapText="1"/>
    </xf>
    <xf numFmtId="0" fontId="14" fillId="9" borderId="5" xfId="0" applyFont="1" applyFill="1" applyBorder="1" applyAlignment="1" applyProtection="1">
      <alignment horizontal="right"/>
    </xf>
    <xf numFmtId="0" fontId="14" fillId="9" borderId="7" xfId="0" applyFont="1" applyFill="1" applyBorder="1" applyAlignment="1" applyProtection="1">
      <alignment horizontal="right"/>
    </xf>
    <xf numFmtId="0" fontId="5" fillId="6" borderId="9" xfId="0" applyFont="1" applyFill="1" applyBorder="1" applyAlignment="1" applyProtection="1">
      <alignment horizontal="center" vertical="center" wrapText="1"/>
    </xf>
    <xf numFmtId="0" fontId="5" fillId="6" borderId="8" xfId="0" applyFont="1" applyFill="1" applyBorder="1" applyAlignment="1" applyProtection="1">
      <alignment horizontal="center" vertical="center" wrapText="1"/>
    </xf>
    <xf numFmtId="0" fontId="10" fillId="2" borderId="1" xfId="0" applyFont="1" applyFill="1" applyBorder="1" applyAlignment="1" applyProtection="1">
      <alignment horizontal="left" vertical="center" wrapText="1"/>
    </xf>
    <xf numFmtId="0" fontId="5" fillId="9" borderId="1" xfId="0" applyFont="1" applyFill="1" applyBorder="1" applyAlignment="1" applyProtection="1">
      <alignment horizontal="center" vertical="center" wrapText="1"/>
    </xf>
    <xf numFmtId="0" fontId="10" fillId="9" borderId="1" xfId="0" applyFont="1" applyFill="1" applyBorder="1" applyAlignment="1" applyProtection="1">
      <alignment horizontal="center" vertical="center" wrapText="1"/>
    </xf>
    <xf numFmtId="0" fontId="11" fillId="0" borderId="6" xfId="0" applyFont="1" applyBorder="1" applyAlignment="1">
      <alignment horizontal="left" vertical="top"/>
    </xf>
    <xf numFmtId="0" fontId="5" fillId="12" borderId="2" xfId="0" applyFont="1" applyFill="1" applyBorder="1" applyAlignment="1">
      <alignment horizontal="center" vertical="center"/>
    </xf>
    <xf numFmtId="0" fontId="5" fillId="12" borderId="3" xfId="0" applyFont="1" applyFill="1" applyBorder="1" applyAlignment="1">
      <alignment horizontal="center" vertical="center"/>
    </xf>
    <xf numFmtId="0" fontId="5" fillId="12" borderId="5" xfId="0" applyFont="1" applyFill="1" applyBorder="1" applyAlignment="1">
      <alignment horizontal="center" vertical="center"/>
    </xf>
    <xf numFmtId="0" fontId="5" fillId="12" borderId="7" xfId="0" applyFont="1" applyFill="1" applyBorder="1" applyAlignment="1">
      <alignment horizontal="center" vertical="center"/>
    </xf>
    <xf numFmtId="0" fontId="20" fillId="0" borderId="0" xfId="0" applyFont="1" applyAlignment="1">
      <alignment horizontal="left" vertical="top"/>
    </xf>
    <xf numFmtId="0" fontId="10" fillId="11" borderId="1" xfId="0" applyFont="1" applyFill="1" applyBorder="1" applyAlignment="1" applyProtection="1">
      <alignment horizontal="center" vertical="center" wrapText="1"/>
      <protection locked="0"/>
    </xf>
    <xf numFmtId="0" fontId="19" fillId="12" borderId="2" xfId="0" applyFont="1" applyFill="1" applyBorder="1" applyAlignment="1">
      <alignment horizontal="center" vertical="center"/>
    </xf>
    <xf numFmtId="0" fontId="19" fillId="12" borderId="3" xfId="0" applyFont="1" applyFill="1" applyBorder="1" applyAlignment="1">
      <alignment horizontal="center" vertical="center"/>
    </xf>
    <xf numFmtId="0" fontId="19" fillId="12" borderId="5" xfId="0" applyFont="1" applyFill="1" applyBorder="1" applyAlignment="1">
      <alignment horizontal="center" vertical="center"/>
    </xf>
    <xf numFmtId="0" fontId="19" fillId="12" borderId="7" xfId="0" applyFont="1" applyFill="1" applyBorder="1" applyAlignment="1">
      <alignment horizontal="center" vertical="center"/>
    </xf>
    <xf numFmtId="0" fontId="19" fillId="12" borderId="32" xfId="0" applyFont="1" applyFill="1" applyBorder="1" applyAlignment="1">
      <alignment horizontal="center" vertical="center" wrapText="1"/>
    </xf>
    <xf numFmtId="0" fontId="19" fillId="12" borderId="17" xfId="0" applyFont="1" applyFill="1" applyBorder="1" applyAlignment="1">
      <alignment horizontal="center" vertical="center" wrapText="1"/>
    </xf>
    <xf numFmtId="0" fontId="20" fillId="0" borderId="0" xfId="0" applyFont="1" applyAlignment="1">
      <alignment vertical="top"/>
    </xf>
    <xf numFmtId="0" fontId="20" fillId="0" borderId="6" xfId="0" applyFont="1" applyBorder="1" applyAlignment="1">
      <alignment vertical="top"/>
    </xf>
    <xf numFmtId="0" fontId="19" fillId="12" borderId="1" xfId="0" applyFont="1" applyFill="1" applyBorder="1" applyAlignment="1">
      <alignment horizontal="center" vertical="center"/>
    </xf>
    <xf numFmtId="0" fontId="17" fillId="11" borderId="9" xfId="0" applyFont="1" applyFill="1" applyBorder="1" applyAlignment="1" applyProtection="1">
      <alignment horizontal="center" vertical="center"/>
      <protection locked="0"/>
    </xf>
    <xf numFmtId="0" fontId="17" fillId="11" borderId="8" xfId="0" applyFont="1" applyFill="1" applyBorder="1" applyAlignment="1" applyProtection="1">
      <alignment horizontal="center" vertical="center"/>
      <protection locked="0"/>
    </xf>
    <xf numFmtId="0" fontId="5" fillId="9" borderId="1" xfId="0" applyFont="1" applyFill="1" applyBorder="1" applyAlignment="1" applyProtection="1">
      <alignment horizontal="left" vertical="top" wrapText="1"/>
    </xf>
    <xf numFmtId="0" fontId="5" fillId="9" borderId="1" xfId="3" applyFont="1" applyFill="1" applyBorder="1" applyAlignment="1" applyProtection="1">
      <alignment horizontal="left" vertical="center" wrapText="1"/>
    </xf>
    <xf numFmtId="0" fontId="5" fillId="9" borderId="1" xfId="3" applyFont="1" applyFill="1" applyBorder="1" applyAlignment="1" applyProtection="1">
      <alignment horizontal="left" vertical="center"/>
    </xf>
    <xf numFmtId="0" fontId="14" fillId="9" borderId="9" xfId="0" applyFont="1" applyFill="1" applyBorder="1" applyAlignment="1" applyProtection="1">
      <alignment horizontal="right"/>
    </xf>
    <xf numFmtId="0" fontId="14" fillId="9" borderId="8" xfId="0" applyFont="1" applyFill="1" applyBorder="1" applyAlignment="1" applyProtection="1">
      <alignment horizontal="right"/>
    </xf>
    <xf numFmtId="0" fontId="14" fillId="9" borderId="28" xfId="0" applyFont="1" applyFill="1" applyBorder="1" applyAlignment="1" applyProtection="1">
      <alignment horizontal="center" vertical="center"/>
    </xf>
    <xf numFmtId="0" fontId="14" fillId="9" borderId="27" xfId="0" applyFont="1" applyFill="1" applyBorder="1" applyAlignment="1" applyProtection="1">
      <alignment horizontal="center" vertical="center"/>
    </xf>
    <xf numFmtId="0" fontId="14" fillId="9" borderId="22" xfId="0" applyFont="1" applyFill="1" applyBorder="1" applyAlignment="1" applyProtection="1">
      <alignment horizontal="center" vertical="center"/>
    </xf>
    <xf numFmtId="0" fontId="14" fillId="9" borderId="24" xfId="0" applyFont="1" applyFill="1" applyBorder="1" applyAlignment="1" applyProtection="1">
      <alignment horizontal="center" vertical="center"/>
    </xf>
    <xf numFmtId="0" fontId="14" fillId="9" borderId="23" xfId="0" applyFont="1" applyFill="1" applyBorder="1" applyAlignment="1" applyProtection="1">
      <alignment horizontal="center" vertical="center"/>
    </xf>
    <xf numFmtId="0" fontId="10" fillId="2" borderId="9" xfId="0" applyFont="1" applyFill="1" applyBorder="1" applyAlignment="1" applyProtection="1">
      <alignment horizontal="left" vertical="center" wrapText="1"/>
    </xf>
    <xf numFmtId="0" fontId="10" fillId="2" borderId="18" xfId="0" applyFont="1" applyFill="1" applyBorder="1" applyAlignment="1" applyProtection="1">
      <alignment horizontal="left" vertical="center" wrapText="1"/>
    </xf>
    <xf numFmtId="0" fontId="10" fillId="2" borderId="8" xfId="0" applyFont="1" applyFill="1" applyBorder="1" applyAlignment="1" applyProtection="1">
      <alignment horizontal="left" vertical="center" wrapText="1"/>
    </xf>
    <xf numFmtId="0" fontId="14" fillId="9" borderId="25" xfId="0" applyFont="1" applyFill="1" applyBorder="1" applyAlignment="1" applyProtection="1">
      <alignment horizontal="center" vertical="center"/>
    </xf>
    <xf numFmtId="0" fontId="14" fillId="9" borderId="26" xfId="0" applyFont="1" applyFill="1" applyBorder="1" applyAlignment="1" applyProtection="1">
      <alignment horizontal="center" vertical="center"/>
    </xf>
    <xf numFmtId="44" fontId="10" fillId="4" borderId="8" xfId="1" applyFont="1" applyFill="1" applyBorder="1" applyAlignment="1" applyProtection="1">
      <alignment horizontal="right" vertical="center" wrapText="1"/>
      <protection locked="0"/>
    </xf>
  </cellXfs>
  <cellStyles count="6">
    <cellStyle name="Comma" xfId="5" builtinId="3"/>
    <cellStyle name="Currency" xfId="1" builtinId="4"/>
    <cellStyle name="Normal" xfId="0" builtinId="0"/>
    <cellStyle name="Normal 2" xfId="4" xr:uid="{00000000-0005-0000-0000-000003000000}"/>
    <cellStyle name="Normal_Appendix A--Temps RFP Appendix" xfId="3" xr:uid="{00000000-0005-0000-0000-000004000000}"/>
    <cellStyle name="Percent" xfId="2" builtinId="5"/>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14"/>
  <sheetViews>
    <sheetView showGridLines="0" zoomScaleNormal="100" workbookViewId="0"/>
  </sheetViews>
  <sheetFormatPr defaultColWidth="8.77734375" defaultRowHeight="14.4" x14ac:dyDescent="0.3"/>
  <cols>
    <col min="1" max="1" width="4.77734375" style="5" customWidth="1"/>
    <col min="2" max="3" width="8.77734375" style="5"/>
    <col min="4" max="4" width="10.44140625" style="5" customWidth="1"/>
    <col min="5" max="5" width="8.77734375" style="5"/>
    <col min="6" max="6" width="42.5546875" style="5" customWidth="1"/>
    <col min="7" max="16384" width="8.77734375" style="5"/>
  </cols>
  <sheetData>
    <row r="1" spans="1:6" x14ac:dyDescent="0.3">
      <c r="A1" s="4"/>
      <c r="B1" s="4"/>
      <c r="C1" s="4"/>
      <c r="D1" s="4"/>
      <c r="E1" s="4"/>
      <c r="F1" s="4"/>
    </row>
    <row r="2" spans="1:6" x14ac:dyDescent="0.3">
      <c r="A2" s="4"/>
      <c r="B2" s="4"/>
      <c r="C2" s="4"/>
      <c r="D2" s="4"/>
      <c r="E2" s="4"/>
      <c r="F2" s="4"/>
    </row>
    <row r="3" spans="1:6" x14ac:dyDescent="0.3">
      <c r="A3" s="4"/>
      <c r="B3" s="4"/>
      <c r="C3" s="4"/>
      <c r="D3" s="4"/>
      <c r="E3" s="4"/>
      <c r="F3" s="4"/>
    </row>
    <row r="4" spans="1:6" x14ac:dyDescent="0.3">
      <c r="A4" s="4"/>
      <c r="B4" s="4"/>
      <c r="C4" s="4"/>
      <c r="D4" s="4"/>
      <c r="E4" s="4"/>
      <c r="F4" s="4"/>
    </row>
    <row r="5" spans="1:6" ht="41.1" customHeight="1" x14ac:dyDescent="0.55000000000000004">
      <c r="A5" s="4"/>
      <c r="B5" s="208" t="s">
        <v>0</v>
      </c>
      <c r="C5" s="208"/>
      <c r="D5" s="208"/>
      <c r="E5" s="208"/>
      <c r="F5" s="208"/>
    </row>
    <row r="6" spans="1:6" ht="31.8" x14ac:dyDescent="0.55000000000000004">
      <c r="A6" s="4"/>
      <c r="B6" s="209" t="s">
        <v>1</v>
      </c>
      <c r="C6" s="209"/>
      <c r="D6" s="209"/>
      <c r="E6" s="209"/>
      <c r="F6" s="209"/>
    </row>
    <row r="7" spans="1:6" ht="24.6" x14ac:dyDescent="0.4">
      <c r="A7" s="4"/>
      <c r="B7" s="4"/>
      <c r="C7" s="6"/>
      <c r="D7" s="4"/>
      <c r="E7" s="4"/>
      <c r="F7" s="4"/>
    </row>
    <row r="8" spans="1:6" x14ac:dyDescent="0.3">
      <c r="A8" s="4"/>
      <c r="B8" s="4"/>
      <c r="C8" s="7"/>
      <c r="D8" s="4"/>
      <c r="E8" s="4"/>
      <c r="F8" s="4"/>
    </row>
    <row r="9" spans="1:6" x14ac:dyDescent="0.3">
      <c r="A9" s="4"/>
      <c r="B9" s="4"/>
      <c r="C9" s="7"/>
      <c r="D9" s="4"/>
      <c r="E9" s="4"/>
      <c r="F9" s="4"/>
    </row>
    <row r="10" spans="1:6" x14ac:dyDescent="0.3">
      <c r="A10" s="4"/>
      <c r="B10" s="4"/>
      <c r="C10" s="7"/>
      <c r="D10" s="4"/>
      <c r="E10" s="4"/>
      <c r="F10" s="4"/>
    </row>
    <row r="11" spans="1:6" ht="22.8" x14ac:dyDescent="0.4">
      <c r="A11" s="4"/>
      <c r="B11" s="210" t="s">
        <v>2</v>
      </c>
      <c r="C11" s="210"/>
      <c r="D11" s="210"/>
      <c r="E11" s="210"/>
      <c r="F11" s="210"/>
    </row>
    <row r="12" spans="1:6" x14ac:dyDescent="0.3">
      <c r="A12" s="4"/>
      <c r="B12" s="207"/>
      <c r="C12" s="207"/>
      <c r="D12" s="207"/>
      <c r="E12" s="207"/>
      <c r="F12" s="207"/>
    </row>
    <row r="13" spans="1:6" x14ac:dyDescent="0.3">
      <c r="A13" s="4"/>
      <c r="B13" s="4"/>
      <c r="C13" s="4"/>
      <c r="D13" s="4"/>
      <c r="E13" s="4"/>
      <c r="F13" s="4"/>
    </row>
    <row r="14" spans="1:6" x14ac:dyDescent="0.3">
      <c r="A14" s="8"/>
      <c r="B14" s="8"/>
      <c r="C14" s="8"/>
      <c r="D14" s="8"/>
      <c r="E14" s="8"/>
      <c r="F14" s="8"/>
    </row>
  </sheetData>
  <mergeCells count="4">
    <mergeCell ref="B12:F12"/>
    <mergeCell ref="B5:F5"/>
    <mergeCell ref="B6:F6"/>
    <mergeCell ref="B11:F11"/>
  </mergeCells>
  <pageMargins left="0.7" right="0.7" top="0.75" bottom="0.75" header="0.3" footer="0.3"/>
  <pageSetup scale="123" orientation="landscape"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65E3-19A8-470A-B5A5-5B7672E0DA91}">
  <dimension ref="A1:Q86"/>
  <sheetViews>
    <sheetView showGridLines="0" zoomScale="92" zoomScaleNormal="92" workbookViewId="0">
      <selection activeCell="F2" sqref="F2:G2"/>
    </sheetView>
  </sheetViews>
  <sheetFormatPr defaultColWidth="9.21875" defaultRowHeight="14.4" x14ac:dyDescent="0.3"/>
  <cols>
    <col min="1" max="1" width="4.77734375" style="16" customWidth="1"/>
    <col min="2" max="2" width="49.5546875" style="16" customWidth="1"/>
    <col min="3" max="4" width="19.5546875" style="16" customWidth="1"/>
    <col min="5" max="6" width="23.5546875" style="16" customWidth="1"/>
    <col min="7" max="7" width="25.5546875" style="16" customWidth="1"/>
    <col min="8" max="8" width="23.5546875" style="16" customWidth="1"/>
    <col min="9" max="15" width="23.5546875" style="5" customWidth="1"/>
    <col min="16" max="19" width="23.5546875" style="16" customWidth="1"/>
    <col min="20" max="20" width="22.5546875" style="16" customWidth="1"/>
    <col min="21" max="22" width="25.5546875" style="16" customWidth="1"/>
    <col min="23" max="23" width="15.21875" style="16" bestFit="1" customWidth="1"/>
    <col min="24" max="16384" width="9.21875" style="16"/>
  </cols>
  <sheetData>
    <row r="1" spans="1:17" s="11" customFormat="1" ht="16.8" x14ac:dyDescent="0.3">
      <c r="A1" s="83" t="s">
        <v>3</v>
      </c>
      <c r="B1" s="10"/>
      <c r="C1" s="10"/>
      <c r="D1" s="10"/>
      <c r="E1" s="10"/>
      <c r="F1" s="10"/>
      <c r="G1" s="10"/>
      <c r="H1" s="10"/>
      <c r="I1" s="5"/>
      <c r="J1" s="5"/>
      <c r="K1" s="5"/>
      <c r="L1" s="5"/>
      <c r="M1" s="5"/>
      <c r="N1" s="5"/>
      <c r="O1" s="5"/>
    </row>
    <row r="2" spans="1:17" s="11" customFormat="1" ht="15" customHeight="1" x14ac:dyDescent="0.3">
      <c r="A2" s="83" t="s">
        <v>1</v>
      </c>
      <c r="B2" s="10"/>
      <c r="C2" s="10"/>
      <c r="D2" s="10"/>
      <c r="E2" s="10"/>
      <c r="F2" s="221" t="str">
        <f>IF('Cost Proposal Summary'!E2="","",'Cost Proposal Summary'!E2)</f>
        <v>Gainwell Technologies</v>
      </c>
      <c r="G2" s="221"/>
      <c r="H2" s="5"/>
      <c r="I2" s="5"/>
      <c r="J2" s="5"/>
      <c r="K2" s="5"/>
      <c r="L2" s="5"/>
      <c r="M2" s="5"/>
      <c r="N2" s="5"/>
    </row>
    <row r="3" spans="1:17" s="11" customFormat="1" ht="16.5" customHeight="1" x14ac:dyDescent="0.3">
      <c r="A3" s="12" t="s">
        <v>23</v>
      </c>
      <c r="B3" s="10"/>
      <c r="C3" s="10"/>
      <c r="D3" s="10"/>
      <c r="E3" s="10"/>
      <c r="F3" s="222" t="s">
        <v>6</v>
      </c>
      <c r="G3" s="222"/>
      <c r="H3" s="5"/>
      <c r="I3" s="5"/>
      <c r="J3" s="5"/>
      <c r="K3" s="5"/>
      <c r="L3" s="5"/>
      <c r="M3" s="5"/>
      <c r="N3" s="5"/>
    </row>
    <row r="4" spans="1:17" s="11" customFormat="1" x14ac:dyDescent="0.3">
      <c r="A4" s="14"/>
      <c r="B4" s="14"/>
      <c r="C4" s="14"/>
      <c r="D4" s="15"/>
      <c r="E4" s="15"/>
      <c r="F4" s="15"/>
      <c r="G4" s="15"/>
      <c r="H4" s="15"/>
      <c r="I4" s="5"/>
      <c r="J4" s="5"/>
      <c r="K4" s="5"/>
      <c r="L4" s="5"/>
      <c r="M4" s="5"/>
      <c r="N4" s="5"/>
      <c r="O4" s="5"/>
    </row>
    <row r="5" spans="1:17" ht="87" customHeight="1" x14ac:dyDescent="0.3">
      <c r="B5" s="252" t="s">
        <v>110</v>
      </c>
      <c r="C5" s="252"/>
      <c r="D5" s="252"/>
      <c r="E5" s="252"/>
      <c r="F5" s="252"/>
      <c r="G5" s="252"/>
      <c r="H5" s="24"/>
    </row>
    <row r="7" spans="1:17" s="18" customFormat="1" ht="18.75" customHeight="1" x14ac:dyDescent="0.3">
      <c r="A7" s="134" t="s">
        <v>111</v>
      </c>
      <c r="I7" s="19"/>
      <c r="J7" s="19"/>
      <c r="K7" s="19"/>
      <c r="L7" s="19"/>
      <c r="M7" s="19"/>
      <c r="N7" s="19"/>
      <c r="O7" s="19"/>
    </row>
    <row r="8" spans="1:17" ht="41.4" x14ac:dyDescent="0.3">
      <c r="A8" s="20" t="s">
        <v>39</v>
      </c>
      <c r="B8" s="135" t="s">
        <v>56</v>
      </c>
      <c r="C8" s="191" t="s">
        <v>38</v>
      </c>
      <c r="D8" s="191" t="s">
        <v>71</v>
      </c>
      <c r="E8" s="191" t="s">
        <v>72</v>
      </c>
      <c r="F8" s="191" t="s">
        <v>73</v>
      </c>
      <c r="G8" s="191" t="s">
        <v>112</v>
      </c>
      <c r="I8" s="16"/>
      <c r="J8" s="16"/>
      <c r="P8" s="5"/>
      <c r="Q8" s="5"/>
    </row>
    <row r="9" spans="1:17" x14ac:dyDescent="0.3">
      <c r="A9" s="21">
        <v>1</v>
      </c>
      <c r="B9" s="97" t="str">
        <f>'Staffing Rates'!C10</f>
        <v>Chief Executive Officer</v>
      </c>
      <c r="C9" s="96">
        <f>'Staffing Rates'!H10</f>
        <v>358.8</v>
      </c>
      <c r="D9" s="116">
        <v>0</v>
      </c>
      <c r="E9" s="96">
        <f>C9*D9</f>
        <v>0</v>
      </c>
      <c r="F9" s="96">
        <f>C9*D9*12</f>
        <v>0</v>
      </c>
      <c r="G9" s="91">
        <f t="shared" ref="G9:G22" si="0">C9*D9*48</f>
        <v>0</v>
      </c>
      <c r="I9" s="16"/>
      <c r="J9" s="16"/>
      <c r="P9" s="5"/>
      <c r="Q9" s="5"/>
    </row>
    <row r="10" spans="1:17" x14ac:dyDescent="0.3">
      <c r="A10" s="21">
        <v>2</v>
      </c>
      <c r="B10" s="97" t="str">
        <f>'Staffing Rates'!C11</f>
        <v>Chief Financial Officer</v>
      </c>
      <c r="C10" s="96">
        <f>'Staffing Rates'!H11</f>
        <v>173.24</v>
      </c>
      <c r="D10" s="116">
        <v>0</v>
      </c>
      <c r="E10" s="96">
        <f t="shared" ref="E10:E22" si="1">C10*D10</f>
        <v>0</v>
      </c>
      <c r="F10" s="96">
        <f t="shared" ref="F10:F22" si="2">C10*D10*12</f>
        <v>0</v>
      </c>
      <c r="G10" s="91">
        <f t="shared" si="0"/>
        <v>0</v>
      </c>
      <c r="I10" s="16"/>
      <c r="J10" s="16"/>
      <c r="P10" s="5"/>
      <c r="Q10" s="5"/>
    </row>
    <row r="11" spans="1:17" x14ac:dyDescent="0.3">
      <c r="A11" s="21">
        <v>3</v>
      </c>
      <c r="B11" s="97" t="str">
        <f>'Staffing Rates'!C12</f>
        <v>Account Manager</v>
      </c>
      <c r="C11" s="96">
        <f>'Staffing Rates'!H12</f>
        <v>293.56</v>
      </c>
      <c r="D11" s="116">
        <v>0</v>
      </c>
      <c r="E11" s="96">
        <f t="shared" si="1"/>
        <v>0</v>
      </c>
      <c r="F11" s="96">
        <f t="shared" si="2"/>
        <v>0</v>
      </c>
      <c r="G11" s="91">
        <f t="shared" si="0"/>
        <v>0</v>
      </c>
      <c r="I11" s="16"/>
      <c r="J11" s="16"/>
      <c r="P11" s="5"/>
      <c r="Q11" s="5"/>
    </row>
    <row r="12" spans="1:17" x14ac:dyDescent="0.3">
      <c r="A12" s="21">
        <v>4</v>
      </c>
      <c r="B12" s="97" t="str">
        <f>'Staffing Rates'!C13</f>
        <v>Compliance Officer</v>
      </c>
      <c r="C12" s="96">
        <f>'Staffing Rates'!H13</f>
        <v>178.81</v>
      </c>
      <c r="D12" s="116">
        <v>0</v>
      </c>
      <c r="E12" s="96">
        <f t="shared" si="1"/>
        <v>0</v>
      </c>
      <c r="F12" s="96">
        <f t="shared" si="2"/>
        <v>0</v>
      </c>
      <c r="G12" s="91">
        <f t="shared" si="0"/>
        <v>0</v>
      </c>
      <c r="I12" s="16"/>
      <c r="J12" s="16"/>
      <c r="P12" s="5"/>
      <c r="Q12" s="5"/>
    </row>
    <row r="13" spans="1:17" x14ac:dyDescent="0.3">
      <c r="A13" s="21">
        <v>5</v>
      </c>
      <c r="B13" s="97" t="str">
        <f>'Staffing Rates'!C14</f>
        <v>Member Services Manager</v>
      </c>
      <c r="C13" s="96">
        <f>'Staffing Rates'!H14</f>
        <v>182.26</v>
      </c>
      <c r="D13" s="116">
        <v>160</v>
      </c>
      <c r="E13" s="96">
        <f t="shared" si="1"/>
        <v>29161.599999999999</v>
      </c>
      <c r="F13" s="96">
        <f t="shared" si="2"/>
        <v>349939.19999999995</v>
      </c>
      <c r="G13" s="91">
        <f t="shared" si="0"/>
        <v>1399756.7999999998</v>
      </c>
      <c r="I13" s="16"/>
      <c r="J13" s="16"/>
      <c r="P13" s="5"/>
      <c r="Q13" s="5"/>
    </row>
    <row r="14" spans="1:17" x14ac:dyDescent="0.3">
      <c r="A14" s="21">
        <v>6</v>
      </c>
      <c r="B14" s="97" t="str">
        <f>'Staffing Rates'!C15</f>
        <v>Provider Services Manager</v>
      </c>
      <c r="C14" s="96">
        <f>'Staffing Rates'!H15</f>
        <v>182.26</v>
      </c>
      <c r="D14" s="116">
        <v>0</v>
      </c>
      <c r="E14" s="96">
        <f t="shared" si="1"/>
        <v>0</v>
      </c>
      <c r="F14" s="96">
        <f t="shared" si="2"/>
        <v>0</v>
      </c>
      <c r="G14" s="91">
        <f t="shared" si="0"/>
        <v>0</v>
      </c>
      <c r="I14" s="16"/>
      <c r="J14" s="16"/>
      <c r="P14" s="5"/>
      <c r="Q14" s="5"/>
    </row>
    <row r="15" spans="1:17" x14ac:dyDescent="0.3">
      <c r="A15" s="21">
        <v>7</v>
      </c>
      <c r="B15" s="97" t="str">
        <f>'Staffing Rates'!C16</f>
        <v>MMIS Project Manager</v>
      </c>
      <c r="C15" s="96">
        <f>'Staffing Rates'!H16</f>
        <v>196.1</v>
      </c>
      <c r="D15" s="116">
        <v>0</v>
      </c>
      <c r="E15" s="96">
        <f t="shared" si="1"/>
        <v>0</v>
      </c>
      <c r="F15" s="96">
        <f t="shared" si="2"/>
        <v>0</v>
      </c>
      <c r="G15" s="91">
        <f t="shared" si="0"/>
        <v>0</v>
      </c>
      <c r="I15" s="16"/>
      <c r="J15" s="16"/>
      <c r="P15" s="5"/>
      <c r="Q15" s="5"/>
    </row>
    <row r="16" spans="1:17" x14ac:dyDescent="0.3">
      <c r="A16" s="21">
        <v>8</v>
      </c>
      <c r="B16" s="97" t="str">
        <f>'Staffing Rates'!C17</f>
        <v>Quality Assurance Manager</v>
      </c>
      <c r="C16" s="96">
        <f>'Staffing Rates'!H17</f>
        <v>163.09</v>
      </c>
      <c r="D16" s="116">
        <v>0</v>
      </c>
      <c r="E16" s="96">
        <f t="shared" si="1"/>
        <v>0</v>
      </c>
      <c r="F16" s="96">
        <f t="shared" si="2"/>
        <v>0</v>
      </c>
      <c r="G16" s="91">
        <f t="shared" si="0"/>
        <v>0</v>
      </c>
      <c r="I16" s="16"/>
      <c r="J16" s="16"/>
      <c r="P16" s="5"/>
      <c r="Q16" s="5"/>
    </row>
    <row r="17" spans="1:17" x14ac:dyDescent="0.3">
      <c r="A17" s="21">
        <v>9</v>
      </c>
      <c r="B17" s="97" t="str">
        <f>IF('Staffing Rates'!C18=0, " ",'Staffing Rates'!C18)</f>
        <v>MMIS Data Compliance Manager</v>
      </c>
      <c r="C17" s="96">
        <f>'Staffing Rates'!H18</f>
        <v>193.66</v>
      </c>
      <c r="D17" s="116">
        <v>0</v>
      </c>
      <c r="E17" s="96">
        <f t="shared" si="1"/>
        <v>0</v>
      </c>
      <c r="F17" s="96">
        <f t="shared" si="2"/>
        <v>0</v>
      </c>
      <c r="G17" s="91">
        <f t="shared" si="0"/>
        <v>0</v>
      </c>
      <c r="I17" s="16"/>
      <c r="J17" s="16"/>
      <c r="P17" s="5"/>
      <c r="Q17" s="5"/>
    </row>
    <row r="18" spans="1:17" x14ac:dyDescent="0.3">
      <c r="A18" s="21">
        <v>10</v>
      </c>
      <c r="B18" s="97" t="str">
        <f>IF('Staffing Rates'!C19=0, " ",'Staffing Rates'!C19)</f>
        <v>MMIS Account Security Officer</v>
      </c>
      <c r="C18" s="96">
        <f>'Staffing Rates'!H19</f>
        <v>145.69</v>
      </c>
      <c r="D18" s="116">
        <v>0</v>
      </c>
      <c r="E18" s="96">
        <f t="shared" si="1"/>
        <v>0</v>
      </c>
      <c r="F18" s="96">
        <f t="shared" si="2"/>
        <v>0</v>
      </c>
      <c r="G18" s="91">
        <f t="shared" si="0"/>
        <v>0</v>
      </c>
      <c r="I18" s="16"/>
      <c r="J18" s="16"/>
      <c r="P18" s="5"/>
      <c r="Q18" s="5"/>
    </row>
    <row r="19" spans="1:17" x14ac:dyDescent="0.3">
      <c r="A19" s="21">
        <v>11</v>
      </c>
      <c r="B19" s="97" t="str">
        <f>IF('Staffing Rates'!C20=0, " ",'Staffing Rates'!C20)</f>
        <v>MMIS Technical Architect</v>
      </c>
      <c r="C19" s="96">
        <f>'Staffing Rates'!H20</f>
        <v>194.35</v>
      </c>
      <c r="D19" s="116">
        <v>0</v>
      </c>
      <c r="E19" s="96">
        <f t="shared" si="1"/>
        <v>0</v>
      </c>
      <c r="F19" s="96">
        <f t="shared" si="2"/>
        <v>0</v>
      </c>
      <c r="G19" s="91">
        <f t="shared" si="0"/>
        <v>0</v>
      </c>
      <c r="I19" s="16"/>
      <c r="J19" s="16"/>
      <c r="P19" s="5"/>
      <c r="Q19" s="5"/>
    </row>
    <row r="20" spans="1:17" x14ac:dyDescent="0.3">
      <c r="A20" s="21">
        <v>12</v>
      </c>
      <c r="B20" s="97" t="str">
        <f>IF('Staffing Rates'!C21=0, " ",'Staffing Rates'!C21)</f>
        <v>MMIS Business Analyst</v>
      </c>
      <c r="C20" s="96">
        <f>'Staffing Rates'!H21</f>
        <v>98.29</v>
      </c>
      <c r="D20" s="116">
        <v>190.67</v>
      </c>
      <c r="E20" s="96">
        <f t="shared" si="1"/>
        <v>18740.954300000001</v>
      </c>
      <c r="F20" s="96">
        <f t="shared" si="2"/>
        <v>224891.45160000003</v>
      </c>
      <c r="G20" s="91">
        <f t="shared" si="0"/>
        <v>899565.80640000012</v>
      </c>
      <c r="I20" s="16"/>
      <c r="J20" s="16"/>
      <c r="P20" s="5"/>
      <c r="Q20" s="5"/>
    </row>
    <row r="21" spans="1:17" x14ac:dyDescent="0.3">
      <c r="A21" s="21">
        <v>13</v>
      </c>
      <c r="B21" s="97" t="str">
        <f>IF('Staffing Rates'!C22=0, " ",'Staffing Rates'!C22)</f>
        <v>MMIS Business Analyst - Advanced</v>
      </c>
      <c r="C21" s="96">
        <f>'Staffing Rates'!H22</f>
        <v>112.7</v>
      </c>
      <c r="D21" s="116">
        <v>624</v>
      </c>
      <c r="E21" s="96">
        <f t="shared" si="1"/>
        <v>70324.800000000003</v>
      </c>
      <c r="F21" s="96">
        <f t="shared" si="2"/>
        <v>843897.60000000009</v>
      </c>
      <c r="G21" s="91">
        <f t="shared" si="0"/>
        <v>3375590.4000000004</v>
      </c>
      <c r="I21" s="16"/>
      <c r="J21" s="16"/>
      <c r="P21" s="5"/>
      <c r="Q21" s="5"/>
    </row>
    <row r="22" spans="1:17" x14ac:dyDescent="0.3">
      <c r="A22" s="21">
        <v>14</v>
      </c>
      <c r="B22" s="97" t="str">
        <f>IF('Staffing Rates'!C23=0, " ",'Staffing Rates'!C23)</f>
        <v>MMIS Business Analyst - Senior</v>
      </c>
      <c r="C22" s="96">
        <f>'Staffing Rates'!H23</f>
        <v>125.45</v>
      </c>
      <c r="D22" s="116">
        <v>832</v>
      </c>
      <c r="E22" s="96">
        <f t="shared" si="1"/>
        <v>104374.40000000001</v>
      </c>
      <c r="F22" s="96">
        <f t="shared" si="2"/>
        <v>1252492.8</v>
      </c>
      <c r="G22" s="91">
        <f t="shared" si="0"/>
        <v>5009971.2000000002</v>
      </c>
      <c r="I22" s="16"/>
      <c r="J22" s="16"/>
      <c r="P22" s="5"/>
      <c r="Q22" s="5"/>
    </row>
    <row r="23" spans="1:17" x14ac:dyDescent="0.3">
      <c r="A23" s="21">
        <v>15</v>
      </c>
      <c r="B23" s="97" t="str">
        <f>IF('Staffing Rates'!C24=0, " ",'Staffing Rates'!C24)</f>
        <v>MMIS Claims Manager</v>
      </c>
      <c r="C23" s="96">
        <f>'Staffing Rates'!H24</f>
        <v>182.26</v>
      </c>
      <c r="D23" s="116">
        <v>0</v>
      </c>
      <c r="E23" s="96">
        <f t="shared" ref="E23:E58" si="3">C23*D23</f>
        <v>0</v>
      </c>
      <c r="F23" s="96">
        <f t="shared" ref="F23:F58" si="4">C23*D23*12</f>
        <v>0</v>
      </c>
      <c r="G23" s="91">
        <f t="shared" ref="G23:G58" si="5">C23*D23*48</f>
        <v>0</v>
      </c>
      <c r="I23" s="16"/>
      <c r="J23" s="16"/>
      <c r="P23" s="5"/>
      <c r="Q23" s="5"/>
    </row>
    <row r="24" spans="1:17" x14ac:dyDescent="0.3">
      <c r="A24" s="21">
        <v>16</v>
      </c>
      <c r="B24" s="97" t="str">
        <f>IF('Staffing Rates'!C25=0, " ",'Staffing Rates'!C25)</f>
        <v>MMIS Clerk/Service Desk Agent</v>
      </c>
      <c r="C24" s="96">
        <f>'Staffing Rates'!H25</f>
        <v>45.43</v>
      </c>
      <c r="D24" s="116">
        <v>0</v>
      </c>
      <c r="E24" s="96">
        <f t="shared" si="3"/>
        <v>0</v>
      </c>
      <c r="F24" s="96">
        <f t="shared" si="4"/>
        <v>0</v>
      </c>
      <c r="G24" s="91">
        <f t="shared" si="5"/>
        <v>0</v>
      </c>
      <c r="I24" s="16"/>
      <c r="J24" s="16"/>
      <c r="P24" s="5"/>
      <c r="Q24" s="5"/>
    </row>
    <row r="25" spans="1:17" x14ac:dyDescent="0.3">
      <c r="A25" s="21">
        <v>17</v>
      </c>
      <c r="B25" s="97" t="str">
        <f>IF('Staffing Rates'!C26=0, " ",'Staffing Rates'!C26)</f>
        <v>MMIS Clerk/Service Desk Agent - Advanced</v>
      </c>
      <c r="C25" s="96">
        <f>'Staffing Rates'!H26</f>
        <v>55.45</v>
      </c>
      <c r="D25" s="116">
        <v>0</v>
      </c>
      <c r="E25" s="96">
        <f t="shared" si="3"/>
        <v>0</v>
      </c>
      <c r="F25" s="96">
        <f t="shared" si="4"/>
        <v>0</v>
      </c>
      <c r="G25" s="91">
        <f t="shared" si="5"/>
        <v>0</v>
      </c>
      <c r="I25" s="16"/>
      <c r="J25" s="16"/>
      <c r="P25" s="5"/>
      <c r="Q25" s="5"/>
    </row>
    <row r="26" spans="1:17" x14ac:dyDescent="0.3">
      <c r="A26" s="21">
        <v>18</v>
      </c>
      <c r="B26" s="97" t="str">
        <f>IF('Staffing Rates'!C27=0, " ",'Staffing Rates'!C27)</f>
        <v>MMIS Clerk/Service Desk Agent - Senior</v>
      </c>
      <c r="C26" s="96">
        <f>'Staffing Rates'!H27</f>
        <v>60.13</v>
      </c>
      <c r="D26" s="116">
        <v>0</v>
      </c>
      <c r="E26" s="96">
        <f t="shared" si="3"/>
        <v>0</v>
      </c>
      <c r="F26" s="96">
        <f t="shared" si="4"/>
        <v>0</v>
      </c>
      <c r="G26" s="91">
        <f t="shared" si="5"/>
        <v>0</v>
      </c>
      <c r="I26" s="16"/>
      <c r="J26" s="16"/>
      <c r="P26" s="5"/>
      <c r="Q26" s="5"/>
    </row>
    <row r="27" spans="1:17" x14ac:dyDescent="0.3">
      <c r="A27" s="21">
        <v>19</v>
      </c>
      <c r="B27" s="97" t="str">
        <f>IF('Staffing Rates'!C28=0, " ",'Staffing Rates'!C28)</f>
        <v>MMIS Database Administrator</v>
      </c>
      <c r="C27" s="96">
        <f>'Staffing Rates'!H28</f>
        <v>107.37</v>
      </c>
      <c r="D27" s="116">
        <v>0</v>
      </c>
      <c r="E27" s="96">
        <f t="shared" si="3"/>
        <v>0</v>
      </c>
      <c r="F27" s="96">
        <f t="shared" si="4"/>
        <v>0</v>
      </c>
      <c r="G27" s="91">
        <f t="shared" si="5"/>
        <v>0</v>
      </c>
      <c r="I27" s="16"/>
      <c r="J27" s="16"/>
      <c r="P27" s="5"/>
      <c r="Q27" s="5"/>
    </row>
    <row r="28" spans="1:17" x14ac:dyDescent="0.3">
      <c r="A28" s="21">
        <v>20</v>
      </c>
      <c r="B28" s="97" t="str">
        <f>IF('Staffing Rates'!C29=0, " ",'Staffing Rates'!C29)</f>
        <v>MMIS Insurance Operations Analyst</v>
      </c>
      <c r="C28" s="96">
        <f>'Staffing Rates'!H29</f>
        <v>68.540000000000006</v>
      </c>
      <c r="D28" s="116">
        <v>0</v>
      </c>
      <c r="E28" s="96">
        <f t="shared" si="3"/>
        <v>0</v>
      </c>
      <c r="F28" s="96">
        <f t="shared" si="4"/>
        <v>0</v>
      </c>
      <c r="G28" s="91">
        <f t="shared" si="5"/>
        <v>0</v>
      </c>
      <c r="I28" s="16"/>
      <c r="J28" s="16"/>
      <c r="P28" s="5"/>
      <c r="Q28" s="5"/>
    </row>
    <row r="29" spans="1:17" x14ac:dyDescent="0.3">
      <c r="A29" s="21">
        <v>21</v>
      </c>
      <c r="B29" s="97" t="str">
        <f>IF('Staffing Rates'!C30=0, " ",'Staffing Rates'!C30)</f>
        <v>MMIS Insurance Operations Analyst - Advanced</v>
      </c>
      <c r="C29" s="96">
        <f>'Staffing Rates'!H30</f>
        <v>78.83</v>
      </c>
      <c r="D29" s="116">
        <v>0</v>
      </c>
      <c r="E29" s="96">
        <f t="shared" si="3"/>
        <v>0</v>
      </c>
      <c r="F29" s="96">
        <f t="shared" si="4"/>
        <v>0</v>
      </c>
      <c r="G29" s="91">
        <f t="shared" si="5"/>
        <v>0</v>
      </c>
      <c r="I29" s="16"/>
      <c r="J29" s="16"/>
      <c r="P29" s="5"/>
      <c r="Q29" s="5"/>
    </row>
    <row r="30" spans="1:17" x14ac:dyDescent="0.3">
      <c r="A30" s="21">
        <v>22</v>
      </c>
      <c r="B30" s="97" t="str">
        <f>IF('Staffing Rates'!C31=0, " ",'Staffing Rates'!C31)</f>
        <v>MMIS Insurance Operations Analyst - Senior</v>
      </c>
      <c r="C30" s="96">
        <f>'Staffing Rates'!H31</f>
        <v>121.86</v>
      </c>
      <c r="D30" s="116">
        <v>0</v>
      </c>
      <c r="E30" s="96">
        <f t="shared" si="3"/>
        <v>0</v>
      </c>
      <c r="F30" s="96">
        <f t="shared" si="4"/>
        <v>0</v>
      </c>
      <c r="G30" s="91">
        <f t="shared" si="5"/>
        <v>0</v>
      </c>
      <c r="I30" s="16"/>
      <c r="J30" s="16"/>
      <c r="P30" s="5"/>
      <c r="Q30" s="5"/>
    </row>
    <row r="31" spans="1:17" x14ac:dyDescent="0.3">
      <c r="A31" s="21">
        <v>23</v>
      </c>
      <c r="B31" s="97" t="str">
        <f>IF('Staffing Rates'!C32=0, " ",'Staffing Rates'!C32)</f>
        <v>MMIS Insurance Operations - Manager</v>
      </c>
      <c r="C31" s="96">
        <f>'Staffing Rates'!H32</f>
        <v>146.08000000000001</v>
      </c>
      <c r="D31" s="116">
        <v>0</v>
      </c>
      <c r="E31" s="96">
        <f t="shared" si="3"/>
        <v>0</v>
      </c>
      <c r="F31" s="96">
        <f t="shared" si="4"/>
        <v>0</v>
      </c>
      <c r="G31" s="91">
        <f t="shared" si="5"/>
        <v>0</v>
      </c>
      <c r="I31" s="16"/>
      <c r="J31" s="16"/>
      <c r="P31" s="5"/>
      <c r="Q31" s="5"/>
    </row>
    <row r="32" spans="1:17" x14ac:dyDescent="0.3">
      <c r="A32" s="21">
        <v>24</v>
      </c>
      <c r="B32" s="97" t="str">
        <f>IF('Staffing Rates'!C33=0, " ",'Staffing Rates'!C33)</f>
        <v>MMIS Infrastructure Administrator</v>
      </c>
      <c r="C32" s="96">
        <f>'Staffing Rates'!H33</f>
        <v>114.66</v>
      </c>
      <c r="D32" s="116">
        <v>0</v>
      </c>
      <c r="E32" s="96">
        <f t="shared" si="3"/>
        <v>0</v>
      </c>
      <c r="F32" s="96">
        <f t="shared" si="4"/>
        <v>0</v>
      </c>
      <c r="G32" s="91">
        <f t="shared" si="5"/>
        <v>0</v>
      </c>
      <c r="I32" s="16"/>
      <c r="J32" s="16"/>
      <c r="P32" s="5"/>
      <c r="Q32" s="5"/>
    </row>
    <row r="33" spans="1:17" x14ac:dyDescent="0.3">
      <c r="A33" s="21">
        <v>25</v>
      </c>
      <c r="B33" s="97" t="str">
        <f>IF('Staffing Rates'!C34=0, " ",'Staffing Rates'!C34)</f>
        <v>MMIS Business Services - Manager</v>
      </c>
      <c r="C33" s="96">
        <f>'Staffing Rates'!H34</f>
        <v>204.63</v>
      </c>
      <c r="D33" s="116">
        <v>0</v>
      </c>
      <c r="E33" s="96">
        <f t="shared" si="3"/>
        <v>0</v>
      </c>
      <c r="F33" s="96">
        <f t="shared" si="4"/>
        <v>0</v>
      </c>
      <c r="G33" s="91">
        <f t="shared" si="5"/>
        <v>0</v>
      </c>
      <c r="I33" s="16"/>
      <c r="J33" s="16"/>
      <c r="P33" s="5"/>
      <c r="Q33" s="5"/>
    </row>
    <row r="34" spans="1:17" x14ac:dyDescent="0.3">
      <c r="A34" s="21">
        <v>26</v>
      </c>
      <c r="B34" s="97" t="str">
        <f>IF('Staffing Rates'!C35=0, " ",'Staffing Rates'!C35)</f>
        <v>MMIS Cost Avoidance - Manager</v>
      </c>
      <c r="C34" s="96">
        <f>'Staffing Rates'!H35</f>
        <v>170.49</v>
      </c>
      <c r="D34" s="116">
        <v>0</v>
      </c>
      <c r="E34" s="96">
        <f t="shared" si="3"/>
        <v>0</v>
      </c>
      <c r="F34" s="96">
        <f t="shared" si="4"/>
        <v>0</v>
      </c>
      <c r="G34" s="91">
        <f t="shared" si="5"/>
        <v>0</v>
      </c>
      <c r="I34" s="16"/>
      <c r="J34" s="16"/>
      <c r="P34" s="5"/>
      <c r="Q34" s="5"/>
    </row>
    <row r="35" spans="1:17" x14ac:dyDescent="0.3">
      <c r="A35" s="21">
        <v>27</v>
      </c>
      <c r="B35" s="97" t="str">
        <f>IF('Staffing Rates'!C36=0, " ",'Staffing Rates'!C36)</f>
        <v>MMIS Infrastructure Administrator - Manager</v>
      </c>
      <c r="C35" s="96">
        <f>'Staffing Rates'!H36</f>
        <v>195.94</v>
      </c>
      <c r="D35" s="116">
        <v>0</v>
      </c>
      <c r="E35" s="96">
        <f t="shared" si="3"/>
        <v>0</v>
      </c>
      <c r="F35" s="96">
        <f t="shared" si="4"/>
        <v>0</v>
      </c>
      <c r="G35" s="91">
        <f t="shared" si="5"/>
        <v>0</v>
      </c>
      <c r="I35" s="16"/>
      <c r="J35" s="16"/>
      <c r="P35" s="5"/>
      <c r="Q35" s="5"/>
    </row>
    <row r="36" spans="1:17" x14ac:dyDescent="0.3">
      <c r="A36" s="21">
        <v>28</v>
      </c>
      <c r="B36" s="97" t="str">
        <f>IF('Staffing Rates'!C37=0, " ",'Staffing Rates'!C37)</f>
        <v>MMIS Systems Operations - Manager</v>
      </c>
      <c r="C36" s="96">
        <f>'Staffing Rates'!H37</f>
        <v>195.13</v>
      </c>
      <c r="D36" s="116">
        <v>0</v>
      </c>
      <c r="E36" s="96">
        <f t="shared" si="3"/>
        <v>0</v>
      </c>
      <c r="F36" s="96">
        <f t="shared" si="4"/>
        <v>0</v>
      </c>
      <c r="G36" s="91">
        <f t="shared" si="5"/>
        <v>0</v>
      </c>
      <c r="I36" s="16"/>
      <c r="J36" s="16"/>
      <c r="P36" s="5"/>
      <c r="Q36" s="5"/>
    </row>
    <row r="37" spans="1:17" x14ac:dyDescent="0.3">
      <c r="A37" s="21">
        <v>29</v>
      </c>
      <c r="B37" s="97" t="str">
        <f>IF('Staffing Rates'!C38=0, " ",'Staffing Rates'!C38)</f>
        <v>MMIS Technical Delivery - Manager</v>
      </c>
      <c r="C37" s="96">
        <f>'Staffing Rates'!H38</f>
        <v>203.75</v>
      </c>
      <c r="D37" s="116">
        <v>0</v>
      </c>
      <c r="E37" s="96">
        <f t="shared" si="3"/>
        <v>0</v>
      </c>
      <c r="F37" s="96">
        <f t="shared" si="4"/>
        <v>0</v>
      </c>
      <c r="G37" s="91">
        <f t="shared" si="5"/>
        <v>0</v>
      </c>
      <c r="I37" s="16"/>
      <c r="J37" s="16"/>
      <c r="P37" s="5"/>
      <c r="Q37" s="5"/>
    </row>
    <row r="38" spans="1:17" x14ac:dyDescent="0.3">
      <c r="A38" s="21">
        <v>30</v>
      </c>
      <c r="B38" s="97" t="str">
        <f>IF('Staffing Rates'!C39=0, " ",'Staffing Rates'!C39)</f>
        <v>MMIS Quality Testing - Manager</v>
      </c>
      <c r="C38" s="96">
        <f>'Staffing Rates'!H39</f>
        <v>145.44999999999999</v>
      </c>
      <c r="D38" s="116">
        <v>0</v>
      </c>
      <c r="E38" s="96">
        <f t="shared" si="3"/>
        <v>0</v>
      </c>
      <c r="F38" s="96">
        <f t="shared" si="4"/>
        <v>0</v>
      </c>
      <c r="G38" s="91">
        <f t="shared" si="5"/>
        <v>0</v>
      </c>
      <c r="I38" s="16"/>
      <c r="J38" s="16"/>
      <c r="P38" s="5"/>
      <c r="Q38" s="5"/>
    </row>
    <row r="39" spans="1:17" x14ac:dyDescent="0.3">
      <c r="A39" s="21">
        <v>31</v>
      </c>
      <c r="B39" s="97" t="str">
        <f>IF('Staffing Rates'!C40=0, " ",'Staffing Rates'!C40)</f>
        <v>MMIS Pharmacist</v>
      </c>
      <c r="C39" s="96">
        <f>'Staffing Rates'!H40</f>
        <v>173.24</v>
      </c>
      <c r="D39" s="116">
        <v>0</v>
      </c>
      <c r="E39" s="96">
        <f t="shared" si="3"/>
        <v>0</v>
      </c>
      <c r="F39" s="96">
        <f t="shared" si="4"/>
        <v>0</v>
      </c>
      <c r="G39" s="91">
        <f t="shared" si="5"/>
        <v>0</v>
      </c>
      <c r="I39" s="16"/>
      <c r="J39" s="16"/>
      <c r="P39" s="5"/>
      <c r="Q39" s="5"/>
    </row>
    <row r="40" spans="1:17" x14ac:dyDescent="0.3">
      <c r="A40" s="21">
        <v>32</v>
      </c>
      <c r="B40" s="97" t="str">
        <f>IF('Staffing Rates'!C41=0, " ",'Staffing Rates'!C41)</f>
        <v>MMIS Developer - Advanced</v>
      </c>
      <c r="C40" s="96">
        <f>'Staffing Rates'!H41</f>
        <v>132.02000000000001</v>
      </c>
      <c r="D40" s="116">
        <v>0</v>
      </c>
      <c r="E40" s="96">
        <f t="shared" si="3"/>
        <v>0</v>
      </c>
      <c r="F40" s="96">
        <f t="shared" si="4"/>
        <v>0</v>
      </c>
      <c r="G40" s="91">
        <f t="shared" si="5"/>
        <v>0</v>
      </c>
      <c r="I40" s="16"/>
      <c r="J40" s="16"/>
      <c r="P40" s="5"/>
      <c r="Q40" s="5"/>
    </row>
    <row r="41" spans="1:17" x14ac:dyDescent="0.3">
      <c r="A41" s="21">
        <v>33</v>
      </c>
      <c r="B41" s="97" t="str">
        <f>IF('Staffing Rates'!C42=0, " ",'Staffing Rates'!C42)</f>
        <v>MMIS Developer - Senior</v>
      </c>
      <c r="C41" s="96">
        <f>'Staffing Rates'!H42</f>
        <v>145.05000000000001</v>
      </c>
      <c r="D41" s="116">
        <v>0</v>
      </c>
      <c r="E41" s="96">
        <f t="shared" si="3"/>
        <v>0</v>
      </c>
      <c r="F41" s="96">
        <f t="shared" si="4"/>
        <v>0</v>
      </c>
      <c r="G41" s="91">
        <f t="shared" si="5"/>
        <v>0</v>
      </c>
      <c r="I41" s="16"/>
      <c r="J41" s="16"/>
      <c r="P41" s="5"/>
      <c r="Q41" s="5"/>
    </row>
    <row r="42" spans="1:17" x14ac:dyDescent="0.3">
      <c r="A42" s="21">
        <v>34</v>
      </c>
      <c r="B42" s="97" t="str">
        <f>IF('Staffing Rates'!C43=0, " ",'Staffing Rates'!C43)</f>
        <v>MMIS Project Coordinator</v>
      </c>
      <c r="C42" s="96">
        <f>'Staffing Rates'!H43</f>
        <v>90.08</v>
      </c>
      <c r="D42" s="116">
        <v>0</v>
      </c>
      <c r="E42" s="96">
        <f t="shared" si="3"/>
        <v>0</v>
      </c>
      <c r="F42" s="96">
        <f t="shared" si="4"/>
        <v>0</v>
      </c>
      <c r="G42" s="91">
        <f t="shared" si="5"/>
        <v>0</v>
      </c>
      <c r="I42" s="16"/>
      <c r="J42" s="16"/>
      <c r="P42" s="5"/>
      <c r="Q42" s="5"/>
    </row>
    <row r="43" spans="1:17" x14ac:dyDescent="0.3">
      <c r="A43" s="21">
        <v>35</v>
      </c>
      <c r="B43" s="97" t="str">
        <f>IF('Staffing Rates'!C44=0, " ",'Staffing Rates'!C44)</f>
        <v>MMIS Technical Project Manager</v>
      </c>
      <c r="C43" s="96">
        <f>'Staffing Rates'!H44</f>
        <v>107.84</v>
      </c>
      <c r="D43" s="116">
        <v>0</v>
      </c>
      <c r="E43" s="96">
        <f t="shared" si="3"/>
        <v>0</v>
      </c>
      <c r="F43" s="96">
        <f t="shared" si="4"/>
        <v>0</v>
      </c>
      <c r="G43" s="91">
        <f t="shared" si="5"/>
        <v>0</v>
      </c>
      <c r="I43" s="16"/>
      <c r="J43" s="16"/>
      <c r="P43" s="5"/>
      <c r="Q43" s="5"/>
    </row>
    <row r="44" spans="1:17" x14ac:dyDescent="0.3">
      <c r="A44" s="21">
        <v>36</v>
      </c>
      <c r="B44" s="97" t="str">
        <f>IF('Staffing Rates'!C45=0, " ",'Staffing Rates'!C45)</f>
        <v>MMIS Technical Project Manager - Advanced</v>
      </c>
      <c r="C44" s="96">
        <f>'Staffing Rates'!H45</f>
        <v>153.24</v>
      </c>
      <c r="D44" s="116">
        <v>0</v>
      </c>
      <c r="E44" s="96">
        <f t="shared" si="3"/>
        <v>0</v>
      </c>
      <c r="F44" s="96">
        <f t="shared" si="4"/>
        <v>0</v>
      </c>
      <c r="G44" s="91">
        <f t="shared" si="5"/>
        <v>0</v>
      </c>
      <c r="I44" s="16"/>
      <c r="J44" s="16"/>
      <c r="P44" s="5"/>
      <c r="Q44" s="5"/>
    </row>
    <row r="45" spans="1:17" x14ac:dyDescent="0.3">
      <c r="A45" s="21">
        <v>37</v>
      </c>
      <c r="B45" s="97" t="str">
        <f>IF('Staffing Rates'!C46=0, " ",'Staffing Rates'!C46)</f>
        <v>MMIS Technical Project Manager - Senior</v>
      </c>
      <c r="C45" s="96">
        <f>'Staffing Rates'!H46</f>
        <v>164.82</v>
      </c>
      <c r="D45" s="116">
        <v>0</v>
      </c>
      <c r="E45" s="96">
        <f t="shared" si="3"/>
        <v>0</v>
      </c>
      <c r="F45" s="96">
        <f t="shared" si="4"/>
        <v>0</v>
      </c>
      <c r="G45" s="91">
        <f t="shared" si="5"/>
        <v>0</v>
      </c>
      <c r="I45" s="16"/>
      <c r="J45" s="16"/>
      <c r="P45" s="5"/>
      <c r="Q45" s="5"/>
    </row>
    <row r="46" spans="1:17" x14ac:dyDescent="0.3">
      <c r="A46" s="21">
        <v>38</v>
      </c>
      <c r="B46" s="97" t="str">
        <f>IF('Staffing Rates'!C47=0, " ",'Staffing Rates'!C47)</f>
        <v>MMIS Publication/Communication Analyst</v>
      </c>
      <c r="C46" s="96">
        <f>'Staffing Rates'!H47</f>
        <v>103.65</v>
      </c>
      <c r="D46" s="116">
        <v>0</v>
      </c>
      <c r="E46" s="96">
        <f t="shared" si="3"/>
        <v>0</v>
      </c>
      <c r="F46" s="96">
        <f t="shared" si="4"/>
        <v>0</v>
      </c>
      <c r="G46" s="91">
        <f t="shared" si="5"/>
        <v>0</v>
      </c>
      <c r="I46" s="16"/>
      <c r="J46" s="16"/>
      <c r="P46" s="5"/>
      <c r="Q46" s="5"/>
    </row>
    <row r="47" spans="1:17" x14ac:dyDescent="0.3">
      <c r="A47" s="21">
        <v>39</v>
      </c>
      <c r="B47" s="97" t="str">
        <f>IF('Staffing Rates'!C48=0, " ",'Staffing Rates'!C48)</f>
        <v>MMIS Quality Assurance Analyst</v>
      </c>
      <c r="C47" s="96">
        <f>'Staffing Rates'!H48</f>
        <v>111.34</v>
      </c>
      <c r="D47" s="116">
        <v>104</v>
      </c>
      <c r="E47" s="96">
        <f t="shared" si="3"/>
        <v>11579.36</v>
      </c>
      <c r="F47" s="96">
        <f t="shared" si="4"/>
        <v>138952.32000000001</v>
      </c>
      <c r="G47" s="91">
        <f t="shared" si="5"/>
        <v>555809.28000000003</v>
      </c>
      <c r="I47" s="16"/>
      <c r="J47" s="16"/>
      <c r="P47" s="5"/>
      <c r="Q47" s="5"/>
    </row>
    <row r="48" spans="1:17" x14ac:dyDescent="0.3">
      <c r="A48" s="21">
        <v>40</v>
      </c>
      <c r="B48" s="97" t="str">
        <f>IF('Staffing Rates'!C49=0, " ",'Staffing Rates'!C49)</f>
        <v>MMIS Quality Assurance Analyst - Senior</v>
      </c>
      <c r="C48" s="96">
        <f>'Staffing Rates'!H49</f>
        <v>127.27</v>
      </c>
      <c r="D48" s="116">
        <v>0</v>
      </c>
      <c r="E48" s="96">
        <f t="shared" si="3"/>
        <v>0</v>
      </c>
      <c r="F48" s="96">
        <f t="shared" si="4"/>
        <v>0</v>
      </c>
      <c r="G48" s="91">
        <f t="shared" si="5"/>
        <v>0</v>
      </c>
      <c r="I48" s="16"/>
      <c r="J48" s="16"/>
      <c r="P48" s="5"/>
      <c r="Q48" s="5"/>
    </row>
    <row r="49" spans="1:17" x14ac:dyDescent="0.3">
      <c r="A49" s="21">
        <v>41</v>
      </c>
      <c r="B49" s="97" t="str">
        <f>IF('Staffing Rates'!C50=0, " ",'Staffing Rates'!C50)</f>
        <v>MMIS Quality Assurance Analyst - Advanced</v>
      </c>
      <c r="C49" s="96">
        <f>'Staffing Rates'!H50</f>
        <v>118.37</v>
      </c>
      <c r="D49" s="116">
        <v>0</v>
      </c>
      <c r="E49" s="96">
        <f t="shared" si="3"/>
        <v>0</v>
      </c>
      <c r="F49" s="96">
        <f t="shared" si="4"/>
        <v>0</v>
      </c>
      <c r="G49" s="91">
        <f t="shared" si="5"/>
        <v>0</v>
      </c>
      <c r="I49" s="16"/>
      <c r="J49" s="16"/>
      <c r="P49" s="5"/>
      <c r="Q49" s="5"/>
    </row>
    <row r="50" spans="1:17" x14ac:dyDescent="0.3">
      <c r="A50" s="21">
        <v>42</v>
      </c>
      <c r="B50" s="97" t="str">
        <f>IF('Staffing Rates'!C51=0, " ",'Staffing Rates'!C51)</f>
        <v>MMIS Clerk/Service Desk Agent - Manager</v>
      </c>
      <c r="C50" s="96">
        <f>'Staffing Rates'!H51</f>
        <v>120.53</v>
      </c>
      <c r="D50" s="116">
        <v>0</v>
      </c>
      <c r="E50" s="96">
        <f t="shared" si="3"/>
        <v>0</v>
      </c>
      <c r="F50" s="96">
        <f t="shared" si="4"/>
        <v>0</v>
      </c>
      <c r="G50" s="91">
        <f t="shared" si="5"/>
        <v>0</v>
      </c>
      <c r="I50" s="16"/>
      <c r="J50" s="16"/>
      <c r="P50" s="5"/>
      <c r="Q50" s="5"/>
    </row>
    <row r="51" spans="1:17" x14ac:dyDescent="0.3">
      <c r="A51" s="21">
        <v>43</v>
      </c>
      <c r="B51" s="97" t="str">
        <f>IF('Staffing Rates'!C52=0, " ",'Staffing Rates'!C52)</f>
        <v>MMIS Systems Administrator</v>
      </c>
      <c r="C51" s="96">
        <f>'Staffing Rates'!H52</f>
        <v>72.349999999999994</v>
      </c>
      <c r="D51" s="116">
        <v>0</v>
      </c>
      <c r="E51" s="96">
        <f t="shared" si="3"/>
        <v>0</v>
      </c>
      <c r="F51" s="96">
        <f t="shared" si="4"/>
        <v>0</v>
      </c>
      <c r="G51" s="91">
        <f t="shared" si="5"/>
        <v>0</v>
      </c>
      <c r="I51" s="16"/>
      <c r="J51" s="16"/>
      <c r="P51" s="5"/>
      <c r="Q51" s="5"/>
    </row>
    <row r="52" spans="1:17" x14ac:dyDescent="0.3">
      <c r="A52" s="21">
        <v>44</v>
      </c>
      <c r="B52" s="97" t="str">
        <f>IF('Staffing Rates'!C53=0, " ",'Staffing Rates'!C53)</f>
        <v>MMIS Quality Tester</v>
      </c>
      <c r="C52" s="96">
        <f>'Staffing Rates'!H53</f>
        <v>111.95</v>
      </c>
      <c r="D52" s="116">
        <v>0</v>
      </c>
      <c r="E52" s="96">
        <f t="shared" si="3"/>
        <v>0</v>
      </c>
      <c r="F52" s="96">
        <f t="shared" si="4"/>
        <v>0</v>
      </c>
      <c r="G52" s="91">
        <f t="shared" si="5"/>
        <v>0</v>
      </c>
      <c r="I52" s="16"/>
      <c r="J52" s="16"/>
      <c r="P52" s="5"/>
      <c r="Q52" s="5"/>
    </row>
    <row r="53" spans="1:17" x14ac:dyDescent="0.3">
      <c r="A53" s="21">
        <v>45</v>
      </c>
      <c r="B53" s="97" t="str">
        <f>IF('Staffing Rates'!C54=0, " ",'Staffing Rates'!C54)</f>
        <v>MMIS Quality Tester - Advanced</v>
      </c>
      <c r="C53" s="96">
        <f>'Staffing Rates'!H54</f>
        <v>116.78</v>
      </c>
      <c r="D53" s="116">
        <v>0</v>
      </c>
      <c r="E53" s="96">
        <f t="shared" si="3"/>
        <v>0</v>
      </c>
      <c r="F53" s="96">
        <f t="shared" si="4"/>
        <v>0</v>
      </c>
      <c r="G53" s="91">
        <f t="shared" si="5"/>
        <v>0</v>
      </c>
      <c r="I53" s="16"/>
      <c r="J53" s="16"/>
      <c r="P53" s="5"/>
      <c r="Q53" s="5"/>
    </row>
    <row r="54" spans="1:17" x14ac:dyDescent="0.3">
      <c r="A54" s="21">
        <v>46</v>
      </c>
      <c r="B54" s="97" t="str">
        <f>IF('Staffing Rates'!C55=0, " ",'Staffing Rates'!C55)</f>
        <v>MMIS Quality Tester - Senior</v>
      </c>
      <c r="C54" s="96">
        <f>'Staffing Rates'!H55</f>
        <v>120.38</v>
      </c>
      <c r="D54" s="116">
        <v>0</v>
      </c>
      <c r="E54" s="96">
        <f t="shared" si="3"/>
        <v>0</v>
      </c>
      <c r="F54" s="96">
        <f t="shared" si="4"/>
        <v>0</v>
      </c>
      <c r="G54" s="91">
        <f t="shared" si="5"/>
        <v>0</v>
      </c>
      <c r="I54" s="16"/>
      <c r="J54" s="16"/>
      <c r="P54" s="5"/>
      <c r="Q54" s="5"/>
    </row>
    <row r="55" spans="1:17" x14ac:dyDescent="0.3">
      <c r="A55" s="21">
        <v>47</v>
      </c>
      <c r="B55" s="97" t="str">
        <f>IF('Staffing Rates'!C56=0, " ",'Staffing Rates'!C56)</f>
        <v>MMIS Trainer</v>
      </c>
      <c r="C55" s="96">
        <f>'Staffing Rates'!H56</f>
        <v>132.91</v>
      </c>
      <c r="D55" s="116">
        <v>0</v>
      </c>
      <c r="E55" s="96">
        <f t="shared" si="3"/>
        <v>0</v>
      </c>
      <c r="F55" s="96">
        <f t="shared" si="4"/>
        <v>0</v>
      </c>
      <c r="G55" s="91">
        <f t="shared" si="5"/>
        <v>0</v>
      </c>
      <c r="I55" s="16"/>
      <c r="J55" s="16"/>
      <c r="P55" s="5"/>
      <c r="Q55" s="5"/>
    </row>
    <row r="56" spans="1:17" x14ac:dyDescent="0.3">
      <c r="A56" s="21">
        <v>48</v>
      </c>
      <c r="B56" s="97" t="str">
        <f>IF('Staffing Rates'!C57=0, " ",'Staffing Rates'!C57)</f>
        <v xml:space="preserve"> </v>
      </c>
      <c r="C56" s="96">
        <f>'Staffing Rates'!H57</f>
        <v>0</v>
      </c>
      <c r="D56" s="116"/>
      <c r="E56" s="96">
        <f t="shared" si="3"/>
        <v>0</v>
      </c>
      <c r="F56" s="96">
        <f t="shared" si="4"/>
        <v>0</v>
      </c>
      <c r="G56" s="91">
        <f t="shared" si="5"/>
        <v>0</v>
      </c>
      <c r="I56" s="16"/>
      <c r="J56" s="16"/>
      <c r="P56" s="5"/>
      <c r="Q56" s="5"/>
    </row>
    <row r="57" spans="1:17" x14ac:dyDescent="0.3">
      <c r="A57" s="21">
        <v>49</v>
      </c>
      <c r="B57" s="97" t="str">
        <f>IF('Staffing Rates'!C58=0, " ",'Staffing Rates'!C58)</f>
        <v xml:space="preserve"> </v>
      </c>
      <c r="C57" s="96">
        <f>'Staffing Rates'!H58</f>
        <v>0</v>
      </c>
      <c r="D57" s="116"/>
      <c r="E57" s="96">
        <f t="shared" si="3"/>
        <v>0</v>
      </c>
      <c r="F57" s="96">
        <f t="shared" si="4"/>
        <v>0</v>
      </c>
      <c r="G57" s="91">
        <f t="shared" si="5"/>
        <v>0</v>
      </c>
      <c r="I57" s="16"/>
      <c r="J57" s="16"/>
      <c r="P57" s="5"/>
      <c r="Q57" s="5"/>
    </row>
    <row r="58" spans="1:17" ht="15" thickBot="1" x14ac:dyDescent="0.35">
      <c r="A58" s="21">
        <v>50</v>
      </c>
      <c r="B58" s="97" t="str">
        <f>IF('Staffing Rates'!C59=0, " ",'Staffing Rates'!C59)</f>
        <v xml:space="preserve"> </v>
      </c>
      <c r="C58" s="96">
        <f>'Staffing Rates'!H59</f>
        <v>0</v>
      </c>
      <c r="D58" s="170"/>
      <c r="E58" s="164">
        <f t="shared" si="3"/>
        <v>0</v>
      </c>
      <c r="F58" s="164">
        <f t="shared" si="4"/>
        <v>0</v>
      </c>
      <c r="G58" s="165">
        <f t="shared" si="5"/>
        <v>0</v>
      </c>
      <c r="I58" s="16"/>
      <c r="J58" s="16"/>
      <c r="P58" s="5"/>
      <c r="Q58" s="5"/>
    </row>
    <row r="59" spans="1:17" ht="15" thickTop="1" x14ac:dyDescent="0.3">
      <c r="B59" s="276" t="s">
        <v>59</v>
      </c>
      <c r="C59" s="277"/>
      <c r="D59" s="169">
        <f>SUM(D9:D58)</f>
        <v>1910.67</v>
      </c>
      <c r="E59" s="162">
        <f>SUM(E9:E58)</f>
        <v>234181.11430000002</v>
      </c>
      <c r="F59" s="162">
        <f>SUM(F9:F58)</f>
        <v>2810173.3715999997</v>
      </c>
      <c r="G59" s="22">
        <f>SUM(G9:G58)</f>
        <v>11240693.486399999</v>
      </c>
      <c r="I59" s="16"/>
      <c r="J59" s="16"/>
      <c r="P59" s="5"/>
      <c r="Q59" s="5"/>
    </row>
    <row r="60" spans="1:17" x14ac:dyDescent="0.3">
      <c r="B60" s="92"/>
      <c r="C60"/>
      <c r="D60"/>
      <c r="E60"/>
      <c r="F60"/>
      <c r="G60"/>
      <c r="I60" s="16"/>
      <c r="J60" s="16"/>
      <c r="P60" s="5"/>
      <c r="Q60" s="5"/>
    </row>
    <row r="61" spans="1:17" x14ac:dyDescent="0.3">
      <c r="A61" s="5"/>
      <c r="B61" s="5"/>
      <c r="C61" s="5"/>
      <c r="D61" s="5"/>
      <c r="E61" s="5"/>
      <c r="F61" s="5"/>
      <c r="G61" s="5"/>
      <c r="I61" s="16"/>
      <c r="J61" s="16"/>
      <c r="K61" s="16"/>
      <c r="L61" s="16"/>
      <c r="M61" s="16"/>
      <c r="N61" s="16"/>
      <c r="O61" s="16"/>
    </row>
    <row r="62" spans="1:17" x14ac:dyDescent="0.3">
      <c r="A62" s="5"/>
      <c r="B62" s="5"/>
      <c r="C62" s="5"/>
      <c r="D62" s="5"/>
      <c r="E62" s="5"/>
      <c r="F62" s="5"/>
      <c r="G62" s="5"/>
      <c r="I62" s="16"/>
      <c r="J62" s="16"/>
      <c r="K62" s="16"/>
      <c r="L62" s="16"/>
      <c r="M62" s="16"/>
      <c r="N62" s="16"/>
      <c r="O62" s="16"/>
    </row>
    <row r="63" spans="1:17" x14ac:dyDescent="0.3">
      <c r="A63" s="5"/>
      <c r="B63" s="5"/>
      <c r="C63" s="5"/>
      <c r="D63" s="5"/>
      <c r="E63" s="5"/>
      <c r="F63" s="5"/>
      <c r="I63" s="16"/>
      <c r="J63" s="16"/>
      <c r="K63" s="16"/>
      <c r="L63" s="16"/>
      <c r="M63" s="16"/>
      <c r="N63" s="16"/>
      <c r="O63" s="16"/>
    </row>
    <row r="64" spans="1:17" ht="15.75" customHeight="1" x14ac:dyDescent="0.3">
      <c r="A64" s="5"/>
      <c r="B64" s="5"/>
      <c r="C64" s="5"/>
      <c r="D64" s="5"/>
      <c r="E64" s="5"/>
      <c r="F64" s="5"/>
      <c r="I64" s="16"/>
      <c r="J64" s="16"/>
      <c r="K64" s="16"/>
      <c r="L64" s="16"/>
      <c r="M64" s="16"/>
      <c r="N64" s="16"/>
      <c r="O64" s="16"/>
    </row>
    <row r="65" spans="1:15" ht="15.75" customHeight="1" x14ac:dyDescent="0.3">
      <c r="A65" s="5"/>
      <c r="B65" s="5"/>
      <c r="C65" s="5"/>
      <c r="D65" s="99"/>
      <c r="E65" s="99"/>
      <c r="F65" s="99"/>
      <c r="I65" s="16"/>
      <c r="J65" s="16"/>
      <c r="K65" s="16"/>
      <c r="L65" s="16"/>
      <c r="M65" s="16"/>
      <c r="N65" s="16"/>
      <c r="O65" s="16"/>
    </row>
    <row r="66" spans="1:15" ht="15.75" customHeight="1" x14ac:dyDescent="0.3">
      <c r="A66" s="5"/>
      <c r="B66" s="5"/>
      <c r="C66" s="5"/>
      <c r="D66" s="98"/>
      <c r="E66" s="98"/>
      <c r="F66" s="98"/>
      <c r="I66" s="16"/>
      <c r="J66" s="16"/>
      <c r="K66" s="16"/>
      <c r="L66" s="16"/>
      <c r="M66" s="16"/>
      <c r="N66" s="16"/>
      <c r="O66" s="16"/>
    </row>
    <row r="67" spans="1:15" ht="15.75" customHeight="1" x14ac:dyDescent="0.3">
      <c r="A67" s="5"/>
      <c r="B67" s="5"/>
      <c r="C67" s="5"/>
      <c r="D67" s="5"/>
      <c r="E67" s="5"/>
      <c r="F67" s="5"/>
      <c r="I67" s="16"/>
      <c r="J67" s="16"/>
      <c r="K67" s="16"/>
      <c r="L67" s="16"/>
      <c r="M67" s="16"/>
      <c r="N67" s="16"/>
      <c r="O67" s="16"/>
    </row>
    <row r="68" spans="1:15" ht="15.75" customHeight="1" x14ac:dyDescent="0.3">
      <c r="A68" s="5"/>
      <c r="B68" s="5"/>
      <c r="C68" s="5"/>
      <c r="D68" s="5"/>
      <c r="E68" s="5"/>
      <c r="F68" s="5"/>
      <c r="I68" s="16"/>
      <c r="J68" s="16"/>
      <c r="K68" s="16"/>
      <c r="L68" s="16"/>
      <c r="M68" s="16"/>
      <c r="N68" s="16"/>
      <c r="O68" s="16"/>
    </row>
    <row r="69" spans="1:15" x14ac:dyDescent="0.3">
      <c r="A69" s="5"/>
      <c r="B69" s="5"/>
      <c r="C69" s="5"/>
      <c r="D69" s="5"/>
      <c r="E69" s="5"/>
      <c r="F69" s="5"/>
      <c r="I69" s="16"/>
      <c r="J69" s="16"/>
      <c r="K69" s="16"/>
      <c r="L69" s="16"/>
      <c r="M69" s="16"/>
      <c r="N69" s="16"/>
      <c r="O69" s="16"/>
    </row>
    <row r="70" spans="1:15" x14ac:dyDescent="0.3">
      <c r="A70" s="5"/>
      <c r="B70" s="5"/>
      <c r="C70" s="5"/>
      <c r="D70" s="5"/>
      <c r="E70" s="5"/>
      <c r="F70" s="5"/>
      <c r="I70" s="16"/>
      <c r="J70" s="16"/>
      <c r="K70" s="16"/>
      <c r="L70" s="16"/>
      <c r="M70" s="16"/>
      <c r="N70" s="16"/>
      <c r="O70" s="16"/>
    </row>
    <row r="71" spans="1:15" x14ac:dyDescent="0.3">
      <c r="A71" s="5"/>
      <c r="B71" s="5"/>
      <c r="C71" s="5"/>
      <c r="D71" s="5"/>
      <c r="E71" s="5"/>
      <c r="F71" s="5"/>
      <c r="I71" s="16"/>
      <c r="J71" s="16"/>
      <c r="K71" s="16"/>
      <c r="L71" s="16"/>
      <c r="M71" s="16"/>
      <c r="N71" s="16"/>
      <c r="O71" s="16"/>
    </row>
    <row r="72" spans="1:15" x14ac:dyDescent="0.3">
      <c r="A72" s="5"/>
      <c r="B72" s="5"/>
      <c r="C72" s="5"/>
      <c r="D72" s="5"/>
      <c r="E72" s="5"/>
      <c r="F72" s="5"/>
      <c r="I72" s="16"/>
      <c r="J72" s="16"/>
      <c r="K72" s="16"/>
      <c r="L72" s="16"/>
      <c r="M72" s="16"/>
      <c r="N72" s="16"/>
      <c r="O72" s="16"/>
    </row>
    <row r="73" spans="1:15" x14ac:dyDescent="0.3">
      <c r="A73" s="5"/>
      <c r="B73" s="5"/>
      <c r="C73" s="5"/>
      <c r="D73" s="5"/>
      <c r="E73" s="5"/>
      <c r="F73" s="5"/>
      <c r="I73" s="16"/>
      <c r="J73" s="16"/>
      <c r="K73" s="16"/>
      <c r="L73" s="16"/>
      <c r="M73" s="16"/>
      <c r="N73" s="16"/>
      <c r="O73" s="16"/>
    </row>
    <row r="74" spans="1:15" x14ac:dyDescent="0.3">
      <c r="A74" s="5"/>
      <c r="B74" s="5"/>
      <c r="C74" s="5"/>
      <c r="D74" s="5"/>
      <c r="E74" s="5"/>
      <c r="F74" s="5"/>
      <c r="I74" s="16"/>
      <c r="J74" s="16"/>
      <c r="K74" s="16"/>
      <c r="L74" s="16"/>
      <c r="M74" s="16"/>
      <c r="N74" s="16"/>
      <c r="O74" s="16"/>
    </row>
    <row r="75" spans="1:15" x14ac:dyDescent="0.3">
      <c r="A75" s="5"/>
      <c r="B75" s="5"/>
      <c r="C75" s="5"/>
      <c r="D75" s="5"/>
      <c r="E75" s="5"/>
      <c r="F75" s="5"/>
      <c r="I75" s="16"/>
      <c r="J75" s="16"/>
      <c r="K75" s="16"/>
      <c r="L75" s="16"/>
      <c r="M75" s="16"/>
      <c r="N75" s="16"/>
      <c r="O75" s="16"/>
    </row>
    <row r="76" spans="1:15" x14ac:dyDescent="0.3">
      <c r="A76" s="5"/>
      <c r="B76" s="5"/>
      <c r="C76" s="5"/>
      <c r="D76" s="5"/>
      <c r="E76" s="5"/>
      <c r="F76" s="5"/>
      <c r="I76" s="16"/>
      <c r="J76" s="16"/>
      <c r="K76" s="16"/>
      <c r="L76" s="16"/>
      <c r="M76" s="16"/>
      <c r="N76" s="16"/>
      <c r="O76" s="16"/>
    </row>
    <row r="77" spans="1:15" x14ac:dyDescent="0.3">
      <c r="A77" s="5"/>
      <c r="B77" s="5"/>
      <c r="C77" s="5"/>
      <c r="D77" s="5"/>
      <c r="E77" s="5"/>
      <c r="F77" s="5"/>
      <c r="I77" s="16"/>
      <c r="J77" s="16"/>
      <c r="K77" s="16"/>
      <c r="L77" s="16"/>
      <c r="M77" s="16"/>
      <c r="N77" s="16"/>
      <c r="O77" s="16"/>
    </row>
    <row r="78" spans="1:15" x14ac:dyDescent="0.3">
      <c r="A78" s="5"/>
      <c r="B78" s="5"/>
      <c r="C78" s="5"/>
      <c r="D78" s="5"/>
      <c r="E78" s="5"/>
      <c r="F78" s="5"/>
      <c r="I78" s="16"/>
      <c r="J78" s="16"/>
      <c r="K78" s="16"/>
      <c r="L78" s="16"/>
      <c r="M78" s="16"/>
      <c r="N78" s="16"/>
      <c r="O78" s="16"/>
    </row>
    <row r="79" spans="1:15" x14ac:dyDescent="0.3">
      <c r="A79" s="5"/>
      <c r="B79" s="5"/>
      <c r="C79" s="5"/>
      <c r="D79" s="5"/>
      <c r="E79" s="5"/>
      <c r="F79" s="5"/>
      <c r="I79" s="16"/>
      <c r="J79" s="16"/>
      <c r="K79" s="16"/>
      <c r="L79" s="16"/>
      <c r="M79" s="16"/>
      <c r="N79" s="16"/>
      <c r="O79" s="16"/>
    </row>
    <row r="80" spans="1:15" x14ac:dyDescent="0.3">
      <c r="A80" s="5"/>
      <c r="B80" s="5"/>
      <c r="C80" s="5"/>
      <c r="D80" s="5"/>
      <c r="E80" s="5"/>
      <c r="F80" s="5"/>
      <c r="I80" s="16"/>
      <c r="J80" s="16"/>
      <c r="K80" s="16"/>
      <c r="L80" s="16"/>
      <c r="M80" s="16"/>
      <c r="N80" s="16"/>
      <c r="O80" s="16"/>
    </row>
    <row r="81" spans="1:15" x14ac:dyDescent="0.3">
      <c r="A81" s="5"/>
      <c r="B81" s="5"/>
      <c r="C81" s="5"/>
      <c r="D81" s="5"/>
      <c r="E81" s="5"/>
      <c r="F81" s="5"/>
      <c r="I81" s="16"/>
      <c r="J81" s="16"/>
      <c r="K81" s="16"/>
      <c r="L81" s="16"/>
      <c r="M81" s="16"/>
      <c r="N81" s="16"/>
      <c r="O81" s="16"/>
    </row>
    <row r="82" spans="1:15" x14ac:dyDescent="0.3">
      <c r="A82" s="5"/>
      <c r="B82" s="5"/>
      <c r="C82" s="5"/>
      <c r="D82" s="5"/>
      <c r="E82" s="5"/>
      <c r="F82" s="5"/>
      <c r="I82" s="16"/>
      <c r="J82" s="16"/>
      <c r="K82" s="16"/>
      <c r="L82" s="16"/>
      <c r="M82" s="16"/>
      <c r="N82" s="16"/>
      <c r="O82" s="16"/>
    </row>
    <row r="83" spans="1:15" x14ac:dyDescent="0.3">
      <c r="A83" s="5"/>
      <c r="B83" s="5"/>
      <c r="C83" s="5"/>
      <c r="D83" s="5"/>
      <c r="E83" s="5"/>
      <c r="F83" s="5"/>
      <c r="I83" s="16"/>
      <c r="J83" s="16"/>
      <c r="K83" s="16"/>
      <c r="L83" s="16"/>
      <c r="M83" s="16"/>
      <c r="N83" s="16"/>
      <c r="O83" s="16"/>
    </row>
    <row r="84" spans="1:15" x14ac:dyDescent="0.3">
      <c r="A84" s="5"/>
      <c r="B84" s="5"/>
      <c r="C84" s="5"/>
      <c r="D84" s="5"/>
      <c r="E84" s="5"/>
      <c r="F84" s="5"/>
      <c r="I84" s="16"/>
      <c r="J84" s="16"/>
      <c r="K84" s="16"/>
      <c r="L84" s="16"/>
      <c r="M84" s="16"/>
      <c r="N84" s="16"/>
      <c r="O84" s="16"/>
    </row>
    <row r="85" spans="1:15" x14ac:dyDescent="0.3">
      <c r="A85" s="5"/>
      <c r="B85" s="5"/>
      <c r="C85" s="5"/>
      <c r="D85" s="5"/>
      <c r="E85" s="5"/>
      <c r="F85" s="5"/>
      <c r="G85" s="5"/>
      <c r="I85" s="16"/>
      <c r="J85" s="16"/>
      <c r="K85" s="16"/>
      <c r="L85" s="16"/>
      <c r="M85" s="16"/>
      <c r="N85" s="16"/>
      <c r="O85" s="16"/>
    </row>
    <row r="86" spans="1:15" x14ac:dyDescent="0.3">
      <c r="A86" s="5"/>
      <c r="B86" s="5"/>
      <c r="C86" s="5"/>
      <c r="D86" s="5"/>
      <c r="E86" s="5"/>
      <c r="F86" s="5"/>
      <c r="G86" s="5"/>
      <c r="I86" s="16"/>
      <c r="J86" s="16"/>
      <c r="K86" s="16"/>
      <c r="L86" s="16"/>
      <c r="M86" s="16"/>
      <c r="N86" s="16"/>
      <c r="O86" s="16"/>
    </row>
  </sheetData>
  <sheetProtection algorithmName="SHA-512" hashValue="yVkmnoLxli4Sd7aZG2Lp503g3Q3b+8BwWYiVpx8Ukg5gNocykH4P6yjnGfkdGucLBEHIjRdGblfzyMrc4E9nNA==" saltValue="vc3eTsO7FQ7hNSPXUI30BQ==" spinCount="100000" sheet="1" objects="1" scenarios="1"/>
  <mergeCells count="4">
    <mergeCell ref="F2:G2"/>
    <mergeCell ref="F3:G3"/>
    <mergeCell ref="B59:C59"/>
    <mergeCell ref="B5:G5"/>
  </mergeCells>
  <pageMargins left="0.25" right="0.25" top="0.75" bottom="0.75" header="0.3" footer="0.3"/>
  <pageSetup scale="41" fitToHeight="0" orientation="landscape" horizontalDpi="1200" verticalDpi="1200" r:id="rId1"/>
  <ignoredErrors>
    <ignoredError sqref="B9:C12 E9:F58 C13:C58 B13:B17 B18:B58"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50950-88D4-42A5-9063-A82D0CE19A77}">
  <dimension ref="A1:Q86"/>
  <sheetViews>
    <sheetView showGridLines="0" zoomScale="89" zoomScaleNormal="89" workbookViewId="0">
      <selection activeCell="F2" sqref="F2:G2"/>
    </sheetView>
  </sheetViews>
  <sheetFormatPr defaultColWidth="9.21875" defaultRowHeight="14.4" x14ac:dyDescent="0.3"/>
  <cols>
    <col min="1" max="1" width="4.77734375" style="16" customWidth="1"/>
    <col min="2" max="2" width="49.5546875" style="16" customWidth="1"/>
    <col min="3" max="4" width="19.5546875" style="16" customWidth="1"/>
    <col min="5" max="6" width="23.5546875" style="16" customWidth="1"/>
    <col min="7" max="7" width="26.21875" style="16" customWidth="1"/>
    <col min="8" max="8" width="23.5546875" style="16" customWidth="1"/>
    <col min="9" max="15" width="23.5546875" style="5" customWidth="1"/>
    <col min="16" max="19" width="23.5546875" style="16" customWidth="1"/>
    <col min="20" max="20" width="22.5546875" style="16" customWidth="1"/>
    <col min="21" max="22" width="25.5546875" style="16" customWidth="1"/>
    <col min="23" max="23" width="15.21875" style="16" bestFit="1" customWidth="1"/>
    <col min="24" max="16384" width="9.21875" style="16"/>
  </cols>
  <sheetData>
    <row r="1" spans="1:17" s="11" customFormat="1" ht="16.8" x14ac:dyDescent="0.3">
      <c r="A1" s="83" t="s">
        <v>3</v>
      </c>
      <c r="B1" s="10"/>
      <c r="C1" s="10"/>
      <c r="D1" s="10"/>
      <c r="E1" s="10"/>
      <c r="F1" s="10"/>
      <c r="G1" s="10"/>
      <c r="H1" s="10"/>
      <c r="I1" s="5"/>
      <c r="J1" s="5"/>
      <c r="K1" s="5"/>
      <c r="L1" s="5"/>
      <c r="M1" s="5"/>
      <c r="N1" s="5"/>
      <c r="O1" s="5"/>
    </row>
    <row r="2" spans="1:17" s="11" customFormat="1" ht="15" customHeight="1" x14ac:dyDescent="0.3">
      <c r="A2" s="83" t="s">
        <v>1</v>
      </c>
      <c r="B2" s="10"/>
      <c r="C2" s="10"/>
      <c r="D2" s="10"/>
      <c r="E2" s="10"/>
      <c r="F2" s="221" t="str">
        <f>IF('Cost Proposal Summary'!E2="","",'Cost Proposal Summary'!E2)</f>
        <v>Gainwell Technologies</v>
      </c>
      <c r="G2" s="221"/>
      <c r="H2" s="5"/>
      <c r="I2" s="5"/>
      <c r="J2" s="5"/>
      <c r="K2" s="5"/>
      <c r="L2" s="5"/>
      <c r="M2" s="5"/>
      <c r="N2" s="5"/>
    </row>
    <row r="3" spans="1:17" s="11" customFormat="1" ht="16.5" customHeight="1" x14ac:dyDescent="0.3">
      <c r="A3" s="12" t="s">
        <v>24</v>
      </c>
      <c r="B3" s="10"/>
      <c r="C3" s="10"/>
      <c r="D3" s="10"/>
      <c r="E3" s="10"/>
      <c r="F3" s="222" t="s">
        <v>6</v>
      </c>
      <c r="G3" s="222"/>
      <c r="H3" s="5"/>
      <c r="I3" s="5"/>
      <c r="J3" s="5"/>
      <c r="K3" s="5"/>
      <c r="L3" s="5"/>
      <c r="M3" s="5"/>
      <c r="N3" s="5"/>
    </row>
    <row r="4" spans="1:17" s="11" customFormat="1" x14ac:dyDescent="0.3">
      <c r="A4" s="14"/>
      <c r="B4" s="14"/>
      <c r="C4" s="14"/>
      <c r="D4" s="15"/>
      <c r="E4" s="15"/>
      <c r="F4" s="15"/>
      <c r="G4" s="15"/>
      <c r="H4" s="15"/>
      <c r="I4" s="5"/>
      <c r="J4" s="5"/>
      <c r="K4" s="5"/>
      <c r="L4" s="5"/>
      <c r="M4" s="5"/>
      <c r="N4" s="5"/>
      <c r="O4" s="5"/>
    </row>
    <row r="5" spans="1:17" ht="85.5" customHeight="1" x14ac:dyDescent="0.3">
      <c r="B5" s="252" t="s">
        <v>113</v>
      </c>
      <c r="C5" s="252"/>
      <c r="D5" s="252"/>
      <c r="E5" s="252"/>
      <c r="F5" s="252"/>
      <c r="G5" s="252"/>
      <c r="H5" s="24"/>
    </row>
    <row r="7" spans="1:17" s="18" customFormat="1" ht="18.75" customHeight="1" x14ac:dyDescent="0.3">
      <c r="A7" s="134" t="s">
        <v>114</v>
      </c>
      <c r="I7" s="19"/>
      <c r="J7" s="19"/>
      <c r="K7" s="19"/>
      <c r="L7" s="19"/>
      <c r="M7" s="19"/>
      <c r="N7" s="19"/>
      <c r="O7" s="19"/>
    </row>
    <row r="8" spans="1:17" ht="41.4" x14ac:dyDescent="0.3">
      <c r="A8" s="20" t="s">
        <v>39</v>
      </c>
      <c r="B8" s="135" t="s">
        <v>56</v>
      </c>
      <c r="C8" s="191" t="s">
        <v>38</v>
      </c>
      <c r="D8" s="191" t="s">
        <v>71</v>
      </c>
      <c r="E8" s="191" t="s">
        <v>72</v>
      </c>
      <c r="F8" s="191" t="s">
        <v>73</v>
      </c>
      <c r="G8" s="191" t="s">
        <v>115</v>
      </c>
      <c r="I8" s="16"/>
      <c r="J8" s="16"/>
      <c r="P8" s="5"/>
      <c r="Q8" s="5"/>
    </row>
    <row r="9" spans="1:17" x14ac:dyDescent="0.3">
      <c r="A9" s="21">
        <v>1</v>
      </c>
      <c r="B9" s="97" t="str">
        <f>'Staffing Rates'!C10</f>
        <v>Chief Executive Officer</v>
      </c>
      <c r="C9" s="96">
        <f>'Staffing Rates'!H10</f>
        <v>358.8</v>
      </c>
      <c r="D9" s="116">
        <v>0</v>
      </c>
      <c r="E9" s="96">
        <f>C9*D9</f>
        <v>0</v>
      </c>
      <c r="F9" s="96">
        <f>C9*D9*12</f>
        <v>0</v>
      </c>
      <c r="G9" s="91">
        <f t="shared" ref="G9:G22" si="0">C9*D9*48</f>
        <v>0</v>
      </c>
      <c r="I9" s="16"/>
      <c r="J9" s="16"/>
      <c r="P9" s="5"/>
      <c r="Q9" s="5"/>
    </row>
    <row r="10" spans="1:17" x14ac:dyDescent="0.3">
      <c r="A10" s="21">
        <v>2</v>
      </c>
      <c r="B10" s="97" t="str">
        <f>'Staffing Rates'!C11</f>
        <v>Chief Financial Officer</v>
      </c>
      <c r="C10" s="96">
        <f>'Staffing Rates'!H11</f>
        <v>173.24</v>
      </c>
      <c r="D10" s="116">
        <v>0</v>
      </c>
      <c r="E10" s="96">
        <f t="shared" ref="E10:E22" si="1">C10*D10</f>
        <v>0</v>
      </c>
      <c r="F10" s="96">
        <f t="shared" ref="F10:F22" si="2">C10*D10*12</f>
        <v>0</v>
      </c>
      <c r="G10" s="91">
        <f t="shared" si="0"/>
        <v>0</v>
      </c>
      <c r="I10" s="16"/>
      <c r="J10" s="16"/>
      <c r="P10" s="5"/>
      <c r="Q10" s="5"/>
    </row>
    <row r="11" spans="1:17" x14ac:dyDescent="0.3">
      <c r="A11" s="21">
        <v>3</v>
      </c>
      <c r="B11" s="97" t="str">
        <f>'Staffing Rates'!C12</f>
        <v>Account Manager</v>
      </c>
      <c r="C11" s="96">
        <f>'Staffing Rates'!H12</f>
        <v>293.56</v>
      </c>
      <c r="D11" s="116">
        <v>0</v>
      </c>
      <c r="E11" s="96">
        <f t="shared" si="1"/>
        <v>0</v>
      </c>
      <c r="F11" s="96">
        <f t="shared" si="2"/>
        <v>0</v>
      </c>
      <c r="G11" s="91">
        <f t="shared" si="0"/>
        <v>0</v>
      </c>
      <c r="I11" s="16"/>
      <c r="J11" s="16"/>
      <c r="P11" s="5"/>
      <c r="Q11" s="5"/>
    </row>
    <row r="12" spans="1:17" x14ac:dyDescent="0.3">
      <c r="A12" s="21">
        <v>4</v>
      </c>
      <c r="B12" s="97" t="str">
        <f>'Staffing Rates'!C13</f>
        <v>Compliance Officer</v>
      </c>
      <c r="C12" s="96">
        <f>'Staffing Rates'!H13</f>
        <v>178.81</v>
      </c>
      <c r="D12" s="116">
        <v>0</v>
      </c>
      <c r="E12" s="96">
        <f t="shared" si="1"/>
        <v>0</v>
      </c>
      <c r="F12" s="96">
        <f t="shared" si="2"/>
        <v>0</v>
      </c>
      <c r="G12" s="91">
        <f t="shared" si="0"/>
        <v>0</v>
      </c>
      <c r="I12" s="16"/>
      <c r="J12" s="16"/>
      <c r="P12" s="5"/>
      <c r="Q12" s="5"/>
    </row>
    <row r="13" spans="1:17" x14ac:dyDescent="0.3">
      <c r="A13" s="21">
        <v>5</v>
      </c>
      <c r="B13" s="97" t="str">
        <f>'Staffing Rates'!C14</f>
        <v>Member Services Manager</v>
      </c>
      <c r="C13" s="96">
        <f>'Staffing Rates'!H14</f>
        <v>182.26</v>
      </c>
      <c r="D13" s="116">
        <v>0</v>
      </c>
      <c r="E13" s="96">
        <f t="shared" si="1"/>
        <v>0</v>
      </c>
      <c r="F13" s="96">
        <f t="shared" si="2"/>
        <v>0</v>
      </c>
      <c r="G13" s="91">
        <f t="shared" si="0"/>
        <v>0</v>
      </c>
      <c r="I13" s="16"/>
      <c r="J13" s="16"/>
      <c r="P13" s="5"/>
      <c r="Q13" s="5"/>
    </row>
    <row r="14" spans="1:17" x14ac:dyDescent="0.3">
      <c r="A14" s="21">
        <v>6</v>
      </c>
      <c r="B14" s="97" t="str">
        <f>'Staffing Rates'!C15</f>
        <v>Provider Services Manager</v>
      </c>
      <c r="C14" s="96">
        <f>'Staffing Rates'!H15</f>
        <v>182.26</v>
      </c>
      <c r="D14" s="116">
        <v>160</v>
      </c>
      <c r="E14" s="96">
        <f t="shared" si="1"/>
        <v>29161.599999999999</v>
      </c>
      <c r="F14" s="96">
        <f t="shared" si="2"/>
        <v>349939.19999999995</v>
      </c>
      <c r="G14" s="91">
        <f t="shared" si="0"/>
        <v>1399756.7999999998</v>
      </c>
      <c r="I14" s="16"/>
      <c r="J14" s="16"/>
      <c r="P14" s="5"/>
      <c r="Q14" s="5"/>
    </row>
    <row r="15" spans="1:17" x14ac:dyDescent="0.3">
      <c r="A15" s="21">
        <v>7</v>
      </c>
      <c r="B15" s="97" t="str">
        <f>'Staffing Rates'!C16</f>
        <v>MMIS Project Manager</v>
      </c>
      <c r="C15" s="96">
        <f>'Staffing Rates'!H16</f>
        <v>196.1</v>
      </c>
      <c r="D15" s="116">
        <v>0</v>
      </c>
      <c r="E15" s="96">
        <f t="shared" si="1"/>
        <v>0</v>
      </c>
      <c r="F15" s="96">
        <f t="shared" si="2"/>
        <v>0</v>
      </c>
      <c r="G15" s="91">
        <f t="shared" si="0"/>
        <v>0</v>
      </c>
      <c r="I15" s="16"/>
      <c r="J15" s="16"/>
      <c r="P15" s="5"/>
      <c r="Q15" s="5"/>
    </row>
    <row r="16" spans="1:17" x14ac:dyDescent="0.3">
      <c r="A16" s="21">
        <v>8</v>
      </c>
      <c r="B16" s="97" t="str">
        <f>'Staffing Rates'!C17</f>
        <v>Quality Assurance Manager</v>
      </c>
      <c r="C16" s="96">
        <f>'Staffing Rates'!H17</f>
        <v>163.09</v>
      </c>
      <c r="D16" s="116">
        <v>0</v>
      </c>
      <c r="E16" s="96">
        <f t="shared" si="1"/>
        <v>0</v>
      </c>
      <c r="F16" s="96">
        <f t="shared" si="2"/>
        <v>0</v>
      </c>
      <c r="G16" s="91">
        <f t="shared" si="0"/>
        <v>0</v>
      </c>
      <c r="I16" s="16"/>
      <c r="J16" s="16"/>
      <c r="P16" s="5"/>
      <c r="Q16" s="5"/>
    </row>
    <row r="17" spans="1:17" x14ac:dyDescent="0.3">
      <c r="A17" s="21">
        <v>9</v>
      </c>
      <c r="B17" s="97" t="str">
        <f>IF('Staffing Rates'!C18=0, " ",'Staffing Rates'!C18)</f>
        <v>MMIS Data Compliance Manager</v>
      </c>
      <c r="C17" s="96">
        <f>'Staffing Rates'!H18</f>
        <v>193.66</v>
      </c>
      <c r="D17" s="116">
        <v>0</v>
      </c>
      <c r="E17" s="96">
        <f t="shared" si="1"/>
        <v>0</v>
      </c>
      <c r="F17" s="96">
        <f t="shared" si="2"/>
        <v>0</v>
      </c>
      <c r="G17" s="91">
        <f t="shared" si="0"/>
        <v>0</v>
      </c>
      <c r="I17" s="16"/>
      <c r="J17" s="16"/>
      <c r="P17" s="5"/>
      <c r="Q17" s="5"/>
    </row>
    <row r="18" spans="1:17" x14ac:dyDescent="0.3">
      <c r="A18" s="21">
        <v>10</v>
      </c>
      <c r="B18" s="97" t="str">
        <f>IF('Staffing Rates'!C19=0, " ",'Staffing Rates'!C19)</f>
        <v>MMIS Account Security Officer</v>
      </c>
      <c r="C18" s="96">
        <f>'Staffing Rates'!H19</f>
        <v>145.69</v>
      </c>
      <c r="D18" s="116">
        <v>0</v>
      </c>
      <c r="E18" s="96">
        <f t="shared" si="1"/>
        <v>0</v>
      </c>
      <c r="F18" s="96">
        <f t="shared" si="2"/>
        <v>0</v>
      </c>
      <c r="G18" s="91">
        <f t="shared" si="0"/>
        <v>0</v>
      </c>
      <c r="I18" s="16"/>
      <c r="J18" s="16"/>
      <c r="P18" s="5"/>
      <c r="Q18" s="5"/>
    </row>
    <row r="19" spans="1:17" x14ac:dyDescent="0.3">
      <c r="A19" s="21">
        <v>11</v>
      </c>
      <c r="B19" s="97" t="str">
        <f>IF('Staffing Rates'!C20=0, " ",'Staffing Rates'!C20)</f>
        <v>MMIS Technical Architect</v>
      </c>
      <c r="C19" s="96">
        <f>'Staffing Rates'!H20</f>
        <v>194.35</v>
      </c>
      <c r="D19" s="116">
        <v>0</v>
      </c>
      <c r="E19" s="96">
        <f t="shared" si="1"/>
        <v>0</v>
      </c>
      <c r="F19" s="96">
        <f t="shared" si="2"/>
        <v>0</v>
      </c>
      <c r="G19" s="91">
        <f t="shared" si="0"/>
        <v>0</v>
      </c>
      <c r="I19" s="16"/>
      <c r="J19" s="16"/>
      <c r="P19" s="5"/>
      <c r="Q19" s="5"/>
    </row>
    <row r="20" spans="1:17" x14ac:dyDescent="0.3">
      <c r="A20" s="21">
        <v>12</v>
      </c>
      <c r="B20" s="97" t="str">
        <f>IF('Staffing Rates'!C21=0, " ",'Staffing Rates'!C21)</f>
        <v>MMIS Business Analyst</v>
      </c>
      <c r="C20" s="96">
        <f>'Staffing Rates'!H21</f>
        <v>98.29</v>
      </c>
      <c r="D20" s="116">
        <v>104</v>
      </c>
      <c r="E20" s="96">
        <f t="shared" si="1"/>
        <v>10222.16</v>
      </c>
      <c r="F20" s="96">
        <f t="shared" si="2"/>
        <v>122665.92</v>
      </c>
      <c r="G20" s="91">
        <f t="shared" si="0"/>
        <v>490663.67999999999</v>
      </c>
      <c r="I20" s="16"/>
      <c r="J20" s="16"/>
      <c r="P20" s="5"/>
      <c r="Q20" s="5"/>
    </row>
    <row r="21" spans="1:17" x14ac:dyDescent="0.3">
      <c r="A21" s="21">
        <v>13</v>
      </c>
      <c r="B21" s="97" t="str">
        <f>IF('Staffing Rates'!C22=0, " ",'Staffing Rates'!C22)</f>
        <v>MMIS Business Analyst - Advanced</v>
      </c>
      <c r="C21" s="96">
        <f>'Staffing Rates'!H22</f>
        <v>112.7</v>
      </c>
      <c r="D21" s="116">
        <v>104</v>
      </c>
      <c r="E21" s="96">
        <f t="shared" si="1"/>
        <v>11720.800000000001</v>
      </c>
      <c r="F21" s="96">
        <f t="shared" si="2"/>
        <v>140649.60000000001</v>
      </c>
      <c r="G21" s="91">
        <f t="shared" si="0"/>
        <v>562598.40000000002</v>
      </c>
      <c r="I21" s="16"/>
      <c r="J21" s="16"/>
      <c r="P21" s="5"/>
      <c r="Q21" s="5"/>
    </row>
    <row r="22" spans="1:17" x14ac:dyDescent="0.3">
      <c r="A22" s="21">
        <v>14</v>
      </c>
      <c r="B22" s="97" t="str">
        <f>IF('Staffing Rates'!C23=0, " ",'Staffing Rates'!C23)</f>
        <v>MMIS Business Analyst - Senior</v>
      </c>
      <c r="C22" s="96">
        <f>'Staffing Rates'!H23</f>
        <v>125.45</v>
      </c>
      <c r="D22" s="116">
        <v>0</v>
      </c>
      <c r="E22" s="96">
        <f t="shared" si="1"/>
        <v>0</v>
      </c>
      <c r="F22" s="96">
        <f t="shared" si="2"/>
        <v>0</v>
      </c>
      <c r="G22" s="91">
        <f t="shared" si="0"/>
        <v>0</v>
      </c>
      <c r="I22" s="16"/>
      <c r="J22" s="16"/>
      <c r="P22" s="5"/>
      <c r="Q22" s="5"/>
    </row>
    <row r="23" spans="1:17" x14ac:dyDescent="0.3">
      <c r="A23" s="21">
        <v>15</v>
      </c>
      <c r="B23" s="97" t="str">
        <f>IF('Staffing Rates'!C24=0, " ",'Staffing Rates'!C24)</f>
        <v>MMIS Claims Manager</v>
      </c>
      <c r="C23" s="96">
        <f>'Staffing Rates'!H24</f>
        <v>182.26</v>
      </c>
      <c r="D23" s="116">
        <v>0</v>
      </c>
      <c r="E23" s="96">
        <f t="shared" ref="E23:E58" si="3">C23*D23</f>
        <v>0</v>
      </c>
      <c r="F23" s="96">
        <f t="shared" ref="F23:F58" si="4">C23*D23*12</f>
        <v>0</v>
      </c>
      <c r="G23" s="91">
        <f t="shared" ref="G23:G58" si="5">C23*D23*48</f>
        <v>0</v>
      </c>
      <c r="I23" s="16"/>
      <c r="J23" s="16"/>
      <c r="P23" s="5"/>
      <c r="Q23" s="5"/>
    </row>
    <row r="24" spans="1:17" x14ac:dyDescent="0.3">
      <c r="A24" s="21">
        <v>16</v>
      </c>
      <c r="B24" s="97" t="str">
        <f>IF('Staffing Rates'!C25=0, " ",'Staffing Rates'!C25)</f>
        <v>MMIS Clerk/Service Desk Agent</v>
      </c>
      <c r="C24" s="96">
        <f>'Staffing Rates'!H25</f>
        <v>45.43</v>
      </c>
      <c r="D24" s="116">
        <v>0</v>
      </c>
      <c r="E24" s="96">
        <f t="shared" si="3"/>
        <v>0</v>
      </c>
      <c r="F24" s="96">
        <f t="shared" si="4"/>
        <v>0</v>
      </c>
      <c r="G24" s="91">
        <f t="shared" si="5"/>
        <v>0</v>
      </c>
      <c r="I24" s="16"/>
      <c r="J24" s="16"/>
      <c r="P24" s="5"/>
      <c r="Q24" s="5"/>
    </row>
    <row r="25" spans="1:17" x14ac:dyDescent="0.3">
      <c r="A25" s="21">
        <v>17</v>
      </c>
      <c r="B25" s="97" t="str">
        <f>IF('Staffing Rates'!C26=0, " ",'Staffing Rates'!C26)</f>
        <v>MMIS Clerk/Service Desk Agent - Advanced</v>
      </c>
      <c r="C25" s="96">
        <f>'Staffing Rates'!H26</f>
        <v>55.45</v>
      </c>
      <c r="D25" s="116">
        <v>0</v>
      </c>
      <c r="E25" s="96">
        <f t="shared" si="3"/>
        <v>0</v>
      </c>
      <c r="F25" s="96">
        <f t="shared" si="4"/>
        <v>0</v>
      </c>
      <c r="G25" s="91">
        <f t="shared" si="5"/>
        <v>0</v>
      </c>
      <c r="I25" s="16"/>
      <c r="J25" s="16"/>
      <c r="P25" s="5"/>
      <c r="Q25" s="5"/>
    </row>
    <row r="26" spans="1:17" x14ac:dyDescent="0.3">
      <c r="A26" s="21">
        <v>18</v>
      </c>
      <c r="B26" s="97" t="str">
        <f>IF('Staffing Rates'!C27=0, " ",'Staffing Rates'!C27)</f>
        <v>MMIS Clerk/Service Desk Agent - Senior</v>
      </c>
      <c r="C26" s="96">
        <f>'Staffing Rates'!H27</f>
        <v>60.13</v>
      </c>
      <c r="D26" s="116">
        <v>2080</v>
      </c>
      <c r="E26" s="96">
        <f t="shared" si="3"/>
        <v>125070.40000000001</v>
      </c>
      <c r="F26" s="96">
        <f t="shared" si="4"/>
        <v>1500844.8</v>
      </c>
      <c r="G26" s="91">
        <f t="shared" si="5"/>
        <v>6003379.2000000002</v>
      </c>
      <c r="I26" s="16"/>
      <c r="J26" s="16"/>
      <c r="P26" s="5"/>
      <c r="Q26" s="5"/>
    </row>
    <row r="27" spans="1:17" x14ac:dyDescent="0.3">
      <c r="A27" s="21">
        <v>19</v>
      </c>
      <c r="B27" s="97" t="str">
        <f>IF('Staffing Rates'!C28=0, " ",'Staffing Rates'!C28)</f>
        <v>MMIS Database Administrator</v>
      </c>
      <c r="C27" s="96">
        <f>'Staffing Rates'!H28</f>
        <v>107.37</v>
      </c>
      <c r="D27" s="116">
        <v>0</v>
      </c>
      <c r="E27" s="96">
        <f t="shared" si="3"/>
        <v>0</v>
      </c>
      <c r="F27" s="96">
        <f t="shared" si="4"/>
        <v>0</v>
      </c>
      <c r="G27" s="91">
        <f t="shared" si="5"/>
        <v>0</v>
      </c>
      <c r="I27" s="16"/>
      <c r="J27" s="16"/>
      <c r="P27" s="5"/>
      <c r="Q27" s="5"/>
    </row>
    <row r="28" spans="1:17" x14ac:dyDescent="0.3">
      <c r="A28" s="21">
        <v>20</v>
      </c>
      <c r="B28" s="97" t="str">
        <f>IF('Staffing Rates'!C29=0, " ",'Staffing Rates'!C29)</f>
        <v>MMIS Insurance Operations Analyst</v>
      </c>
      <c r="C28" s="96">
        <f>'Staffing Rates'!H29</f>
        <v>68.540000000000006</v>
      </c>
      <c r="D28" s="116">
        <v>0</v>
      </c>
      <c r="E28" s="96">
        <f t="shared" si="3"/>
        <v>0</v>
      </c>
      <c r="F28" s="96">
        <f t="shared" si="4"/>
        <v>0</v>
      </c>
      <c r="G28" s="91">
        <f t="shared" si="5"/>
        <v>0</v>
      </c>
      <c r="I28" s="16"/>
      <c r="J28" s="16"/>
      <c r="P28" s="5"/>
      <c r="Q28" s="5"/>
    </row>
    <row r="29" spans="1:17" x14ac:dyDescent="0.3">
      <c r="A29" s="21">
        <v>21</v>
      </c>
      <c r="B29" s="97" t="str">
        <f>IF('Staffing Rates'!C30=0, " ",'Staffing Rates'!C30)</f>
        <v>MMIS Insurance Operations Analyst - Advanced</v>
      </c>
      <c r="C29" s="96">
        <f>'Staffing Rates'!H30</f>
        <v>78.83</v>
      </c>
      <c r="D29" s="116">
        <v>520</v>
      </c>
      <c r="E29" s="96">
        <f t="shared" si="3"/>
        <v>40991.599999999999</v>
      </c>
      <c r="F29" s="96">
        <f t="shared" si="4"/>
        <v>491899.19999999995</v>
      </c>
      <c r="G29" s="91">
        <f t="shared" si="5"/>
        <v>1967596.7999999998</v>
      </c>
      <c r="I29" s="16"/>
      <c r="J29" s="16"/>
      <c r="P29" s="5"/>
      <c r="Q29" s="5"/>
    </row>
    <row r="30" spans="1:17" x14ac:dyDescent="0.3">
      <c r="A30" s="21">
        <v>22</v>
      </c>
      <c r="B30" s="97" t="str">
        <f>IF('Staffing Rates'!C31=0, " ",'Staffing Rates'!C31)</f>
        <v>MMIS Insurance Operations Analyst - Senior</v>
      </c>
      <c r="C30" s="96">
        <f>'Staffing Rates'!H31</f>
        <v>121.86</v>
      </c>
      <c r="D30" s="116">
        <v>1312</v>
      </c>
      <c r="E30" s="96">
        <f t="shared" si="3"/>
        <v>159880.32000000001</v>
      </c>
      <c r="F30" s="96">
        <f t="shared" si="4"/>
        <v>1918563.84</v>
      </c>
      <c r="G30" s="91">
        <f t="shared" si="5"/>
        <v>7674255.3600000003</v>
      </c>
      <c r="I30" s="16"/>
      <c r="J30" s="16"/>
      <c r="P30" s="5"/>
      <c r="Q30" s="5"/>
    </row>
    <row r="31" spans="1:17" x14ac:dyDescent="0.3">
      <c r="A31" s="21">
        <v>23</v>
      </c>
      <c r="B31" s="97" t="str">
        <f>IF('Staffing Rates'!C32=0, " ",'Staffing Rates'!C32)</f>
        <v>MMIS Insurance Operations - Manager</v>
      </c>
      <c r="C31" s="96">
        <f>'Staffing Rates'!H32</f>
        <v>146.08000000000001</v>
      </c>
      <c r="D31" s="116">
        <v>0</v>
      </c>
      <c r="E31" s="96">
        <f t="shared" si="3"/>
        <v>0</v>
      </c>
      <c r="F31" s="96">
        <f t="shared" si="4"/>
        <v>0</v>
      </c>
      <c r="G31" s="91">
        <f t="shared" si="5"/>
        <v>0</v>
      </c>
      <c r="I31" s="16"/>
      <c r="J31" s="16"/>
      <c r="P31" s="5"/>
      <c r="Q31" s="5"/>
    </row>
    <row r="32" spans="1:17" x14ac:dyDescent="0.3">
      <c r="A32" s="21">
        <v>24</v>
      </c>
      <c r="B32" s="97" t="str">
        <f>IF('Staffing Rates'!C33=0, " ",'Staffing Rates'!C33)</f>
        <v>MMIS Infrastructure Administrator</v>
      </c>
      <c r="C32" s="96">
        <f>'Staffing Rates'!H33</f>
        <v>114.66</v>
      </c>
      <c r="D32" s="116">
        <v>0</v>
      </c>
      <c r="E32" s="96">
        <f t="shared" si="3"/>
        <v>0</v>
      </c>
      <c r="F32" s="96">
        <f t="shared" si="4"/>
        <v>0</v>
      </c>
      <c r="G32" s="91">
        <f t="shared" si="5"/>
        <v>0</v>
      </c>
      <c r="I32" s="16"/>
      <c r="J32" s="16"/>
      <c r="P32" s="5"/>
      <c r="Q32" s="5"/>
    </row>
    <row r="33" spans="1:17" x14ac:dyDescent="0.3">
      <c r="A33" s="21">
        <v>25</v>
      </c>
      <c r="B33" s="97" t="str">
        <f>IF('Staffing Rates'!C34=0, " ",'Staffing Rates'!C34)</f>
        <v>MMIS Business Services - Manager</v>
      </c>
      <c r="C33" s="96">
        <f>'Staffing Rates'!H34</f>
        <v>204.63</v>
      </c>
      <c r="D33" s="116">
        <v>0</v>
      </c>
      <c r="E33" s="96">
        <f t="shared" si="3"/>
        <v>0</v>
      </c>
      <c r="F33" s="96">
        <f t="shared" si="4"/>
        <v>0</v>
      </c>
      <c r="G33" s="91">
        <f t="shared" si="5"/>
        <v>0</v>
      </c>
      <c r="I33" s="16"/>
      <c r="J33" s="16"/>
      <c r="P33" s="5"/>
      <c r="Q33" s="5"/>
    </row>
    <row r="34" spans="1:17" x14ac:dyDescent="0.3">
      <c r="A34" s="21">
        <v>26</v>
      </c>
      <c r="B34" s="97" t="str">
        <f>IF('Staffing Rates'!C35=0, " ",'Staffing Rates'!C35)</f>
        <v>MMIS Cost Avoidance - Manager</v>
      </c>
      <c r="C34" s="96">
        <f>'Staffing Rates'!H35</f>
        <v>170.49</v>
      </c>
      <c r="D34" s="116">
        <v>0</v>
      </c>
      <c r="E34" s="96">
        <f t="shared" si="3"/>
        <v>0</v>
      </c>
      <c r="F34" s="96">
        <f t="shared" si="4"/>
        <v>0</v>
      </c>
      <c r="G34" s="91">
        <f t="shared" si="5"/>
        <v>0</v>
      </c>
      <c r="I34" s="16"/>
      <c r="J34" s="16"/>
      <c r="P34" s="5"/>
      <c r="Q34" s="5"/>
    </row>
    <row r="35" spans="1:17" x14ac:dyDescent="0.3">
      <c r="A35" s="21">
        <v>27</v>
      </c>
      <c r="B35" s="97" t="str">
        <f>IF('Staffing Rates'!C36=0, " ",'Staffing Rates'!C36)</f>
        <v>MMIS Infrastructure Administrator - Manager</v>
      </c>
      <c r="C35" s="96">
        <f>'Staffing Rates'!H36</f>
        <v>195.94</v>
      </c>
      <c r="D35" s="116">
        <v>0</v>
      </c>
      <c r="E35" s="96">
        <f t="shared" si="3"/>
        <v>0</v>
      </c>
      <c r="F35" s="96">
        <f t="shared" si="4"/>
        <v>0</v>
      </c>
      <c r="G35" s="91">
        <f t="shared" si="5"/>
        <v>0</v>
      </c>
      <c r="I35" s="16"/>
      <c r="J35" s="16"/>
      <c r="P35" s="5"/>
      <c r="Q35" s="5"/>
    </row>
    <row r="36" spans="1:17" x14ac:dyDescent="0.3">
      <c r="A36" s="21">
        <v>28</v>
      </c>
      <c r="B36" s="97" t="str">
        <f>IF('Staffing Rates'!C37=0, " ",'Staffing Rates'!C37)</f>
        <v>MMIS Systems Operations - Manager</v>
      </c>
      <c r="C36" s="96">
        <f>'Staffing Rates'!H37</f>
        <v>195.13</v>
      </c>
      <c r="D36" s="116">
        <v>0</v>
      </c>
      <c r="E36" s="96">
        <f t="shared" si="3"/>
        <v>0</v>
      </c>
      <c r="F36" s="96">
        <f t="shared" si="4"/>
        <v>0</v>
      </c>
      <c r="G36" s="91">
        <f t="shared" si="5"/>
        <v>0</v>
      </c>
      <c r="I36" s="16"/>
      <c r="J36" s="16"/>
      <c r="P36" s="5"/>
      <c r="Q36" s="5"/>
    </row>
    <row r="37" spans="1:17" x14ac:dyDescent="0.3">
      <c r="A37" s="21">
        <v>29</v>
      </c>
      <c r="B37" s="97" t="str">
        <f>IF('Staffing Rates'!C38=0, " ",'Staffing Rates'!C38)</f>
        <v>MMIS Technical Delivery - Manager</v>
      </c>
      <c r="C37" s="96">
        <f>'Staffing Rates'!H38</f>
        <v>203.75</v>
      </c>
      <c r="D37" s="116">
        <v>0</v>
      </c>
      <c r="E37" s="96">
        <f t="shared" si="3"/>
        <v>0</v>
      </c>
      <c r="F37" s="96">
        <f t="shared" si="4"/>
        <v>0</v>
      </c>
      <c r="G37" s="91">
        <f t="shared" si="5"/>
        <v>0</v>
      </c>
      <c r="I37" s="16"/>
      <c r="J37" s="16"/>
      <c r="P37" s="5"/>
      <c r="Q37" s="5"/>
    </row>
    <row r="38" spans="1:17" x14ac:dyDescent="0.3">
      <c r="A38" s="21">
        <v>30</v>
      </c>
      <c r="B38" s="97" t="str">
        <f>IF('Staffing Rates'!C39=0, " ",'Staffing Rates'!C39)</f>
        <v>MMIS Quality Testing - Manager</v>
      </c>
      <c r="C38" s="96">
        <f>'Staffing Rates'!H39</f>
        <v>145.44999999999999</v>
      </c>
      <c r="D38" s="116">
        <v>0</v>
      </c>
      <c r="E38" s="96">
        <f t="shared" si="3"/>
        <v>0</v>
      </c>
      <c r="F38" s="96">
        <f t="shared" si="4"/>
        <v>0</v>
      </c>
      <c r="G38" s="91">
        <f t="shared" si="5"/>
        <v>0</v>
      </c>
      <c r="I38" s="16"/>
      <c r="J38" s="16"/>
      <c r="P38" s="5"/>
      <c r="Q38" s="5"/>
    </row>
    <row r="39" spans="1:17" x14ac:dyDescent="0.3">
      <c r="A39" s="21">
        <v>31</v>
      </c>
      <c r="B39" s="97" t="str">
        <f>IF('Staffing Rates'!C40=0, " ",'Staffing Rates'!C40)</f>
        <v>MMIS Pharmacist</v>
      </c>
      <c r="C39" s="96">
        <f>'Staffing Rates'!H40</f>
        <v>173.24</v>
      </c>
      <c r="D39" s="116">
        <v>0</v>
      </c>
      <c r="E39" s="96">
        <f t="shared" si="3"/>
        <v>0</v>
      </c>
      <c r="F39" s="96">
        <f t="shared" si="4"/>
        <v>0</v>
      </c>
      <c r="G39" s="91">
        <f t="shared" si="5"/>
        <v>0</v>
      </c>
      <c r="I39" s="16"/>
      <c r="J39" s="16"/>
      <c r="P39" s="5"/>
      <c r="Q39" s="5"/>
    </row>
    <row r="40" spans="1:17" x14ac:dyDescent="0.3">
      <c r="A40" s="21">
        <v>32</v>
      </c>
      <c r="B40" s="97" t="str">
        <f>IF('Staffing Rates'!C41=0, " ",'Staffing Rates'!C41)</f>
        <v>MMIS Developer - Advanced</v>
      </c>
      <c r="C40" s="96">
        <f>'Staffing Rates'!H41</f>
        <v>132.02000000000001</v>
      </c>
      <c r="D40" s="116">
        <v>0</v>
      </c>
      <c r="E40" s="96">
        <f t="shared" si="3"/>
        <v>0</v>
      </c>
      <c r="F40" s="96">
        <f t="shared" si="4"/>
        <v>0</v>
      </c>
      <c r="G40" s="91">
        <f t="shared" si="5"/>
        <v>0</v>
      </c>
      <c r="I40" s="16"/>
      <c r="J40" s="16"/>
      <c r="P40" s="5"/>
      <c r="Q40" s="5"/>
    </row>
    <row r="41" spans="1:17" x14ac:dyDescent="0.3">
      <c r="A41" s="21">
        <v>33</v>
      </c>
      <c r="B41" s="97" t="str">
        <f>IF('Staffing Rates'!C42=0, " ",'Staffing Rates'!C42)</f>
        <v>MMIS Developer - Senior</v>
      </c>
      <c r="C41" s="96">
        <f>'Staffing Rates'!H42</f>
        <v>145.05000000000001</v>
      </c>
      <c r="D41" s="116">
        <v>0</v>
      </c>
      <c r="E41" s="96">
        <f t="shared" si="3"/>
        <v>0</v>
      </c>
      <c r="F41" s="96">
        <f t="shared" si="4"/>
        <v>0</v>
      </c>
      <c r="G41" s="91">
        <f t="shared" si="5"/>
        <v>0</v>
      </c>
      <c r="I41" s="16"/>
      <c r="J41" s="16"/>
      <c r="P41" s="5"/>
      <c r="Q41" s="5"/>
    </row>
    <row r="42" spans="1:17" x14ac:dyDescent="0.3">
      <c r="A42" s="21">
        <v>34</v>
      </c>
      <c r="B42" s="97" t="str">
        <f>IF('Staffing Rates'!C43=0, " ",'Staffing Rates'!C43)</f>
        <v>MMIS Project Coordinator</v>
      </c>
      <c r="C42" s="96">
        <f>'Staffing Rates'!H43</f>
        <v>90.08</v>
      </c>
      <c r="D42" s="116">
        <v>0</v>
      </c>
      <c r="E42" s="96">
        <f t="shared" si="3"/>
        <v>0</v>
      </c>
      <c r="F42" s="96">
        <f t="shared" si="4"/>
        <v>0</v>
      </c>
      <c r="G42" s="91">
        <f t="shared" si="5"/>
        <v>0</v>
      </c>
      <c r="I42" s="16"/>
      <c r="J42" s="16"/>
      <c r="P42" s="5"/>
      <c r="Q42" s="5"/>
    </row>
    <row r="43" spans="1:17" ht="13.8" x14ac:dyDescent="0.25">
      <c r="A43" s="21">
        <v>35</v>
      </c>
      <c r="B43" s="97" t="str">
        <f>IF('Staffing Rates'!C44=0, " ",'Staffing Rates'!C44)</f>
        <v>MMIS Technical Project Manager</v>
      </c>
      <c r="C43" s="96">
        <f>'Staffing Rates'!H44</f>
        <v>107.84</v>
      </c>
      <c r="D43" s="116">
        <v>0</v>
      </c>
      <c r="E43" s="96">
        <f t="shared" si="3"/>
        <v>0</v>
      </c>
      <c r="F43" s="96">
        <f t="shared" si="4"/>
        <v>0</v>
      </c>
      <c r="G43" s="91">
        <f t="shared" si="5"/>
        <v>0</v>
      </c>
      <c r="I43" s="16"/>
      <c r="J43" s="16"/>
      <c r="K43" s="16"/>
      <c r="L43" s="16"/>
      <c r="M43" s="16"/>
      <c r="N43" s="16"/>
      <c r="O43" s="16"/>
    </row>
    <row r="44" spans="1:17" ht="13.8" x14ac:dyDescent="0.25">
      <c r="A44" s="21">
        <v>36</v>
      </c>
      <c r="B44" s="97" t="str">
        <f>IF('Staffing Rates'!C45=0, " ",'Staffing Rates'!C45)</f>
        <v>MMIS Technical Project Manager - Advanced</v>
      </c>
      <c r="C44" s="96">
        <f>'Staffing Rates'!H45</f>
        <v>153.24</v>
      </c>
      <c r="D44" s="116">
        <v>0</v>
      </c>
      <c r="E44" s="96">
        <f t="shared" si="3"/>
        <v>0</v>
      </c>
      <c r="F44" s="96">
        <f t="shared" si="4"/>
        <v>0</v>
      </c>
      <c r="G44" s="91">
        <f t="shared" si="5"/>
        <v>0</v>
      </c>
      <c r="I44" s="16"/>
      <c r="J44" s="16"/>
      <c r="K44" s="16"/>
      <c r="L44" s="16"/>
      <c r="M44" s="16"/>
      <c r="N44" s="16"/>
      <c r="O44" s="16"/>
    </row>
    <row r="45" spans="1:17" ht="13.8" x14ac:dyDescent="0.25">
      <c r="A45" s="21">
        <v>37</v>
      </c>
      <c r="B45" s="97" t="str">
        <f>IF('Staffing Rates'!C46=0, " ",'Staffing Rates'!C46)</f>
        <v>MMIS Technical Project Manager - Senior</v>
      </c>
      <c r="C45" s="96">
        <f>'Staffing Rates'!H46</f>
        <v>164.82</v>
      </c>
      <c r="D45" s="116">
        <v>0</v>
      </c>
      <c r="E45" s="96">
        <f t="shared" si="3"/>
        <v>0</v>
      </c>
      <c r="F45" s="96">
        <f t="shared" si="4"/>
        <v>0</v>
      </c>
      <c r="G45" s="91">
        <f t="shared" si="5"/>
        <v>0</v>
      </c>
      <c r="I45" s="16"/>
      <c r="J45" s="16"/>
      <c r="K45" s="16"/>
      <c r="L45" s="16"/>
      <c r="M45" s="16"/>
      <c r="N45" s="16"/>
      <c r="O45" s="16"/>
    </row>
    <row r="46" spans="1:17" ht="15.75" customHeight="1" x14ac:dyDescent="0.25">
      <c r="A46" s="21">
        <v>38</v>
      </c>
      <c r="B46" s="97" t="str">
        <f>IF('Staffing Rates'!C47=0, " ",'Staffing Rates'!C47)</f>
        <v>MMIS Publication/Communication Analyst</v>
      </c>
      <c r="C46" s="96">
        <f>'Staffing Rates'!H47</f>
        <v>103.65</v>
      </c>
      <c r="D46" s="116">
        <v>520</v>
      </c>
      <c r="E46" s="96">
        <f t="shared" si="3"/>
        <v>53898</v>
      </c>
      <c r="F46" s="96">
        <f t="shared" si="4"/>
        <v>646776</v>
      </c>
      <c r="G46" s="91">
        <f t="shared" si="5"/>
        <v>2587104</v>
      </c>
      <c r="I46" s="16"/>
      <c r="J46" s="16"/>
      <c r="K46" s="16"/>
      <c r="L46" s="16"/>
      <c r="M46" s="16"/>
      <c r="N46" s="16"/>
      <c r="O46" s="16"/>
    </row>
    <row r="47" spans="1:17" ht="15.75" customHeight="1" x14ac:dyDescent="0.25">
      <c r="A47" s="21">
        <v>39</v>
      </c>
      <c r="B47" s="97" t="str">
        <f>IF('Staffing Rates'!C48=0, " ",'Staffing Rates'!C48)</f>
        <v>MMIS Quality Assurance Analyst</v>
      </c>
      <c r="C47" s="96">
        <f>'Staffing Rates'!H48</f>
        <v>111.34</v>
      </c>
      <c r="D47" s="116">
        <v>312</v>
      </c>
      <c r="E47" s="96">
        <f t="shared" si="3"/>
        <v>34738.080000000002</v>
      </c>
      <c r="F47" s="96">
        <f t="shared" si="4"/>
        <v>416856.96</v>
      </c>
      <c r="G47" s="91">
        <f t="shared" si="5"/>
        <v>1667427.84</v>
      </c>
      <c r="I47" s="16"/>
      <c r="J47" s="16"/>
      <c r="K47" s="16"/>
      <c r="L47" s="16"/>
      <c r="M47" s="16"/>
      <c r="N47" s="16"/>
      <c r="O47" s="16"/>
    </row>
    <row r="48" spans="1:17" ht="15.75" customHeight="1" x14ac:dyDescent="0.25">
      <c r="A48" s="21">
        <v>40</v>
      </c>
      <c r="B48" s="97" t="str">
        <f>IF('Staffing Rates'!C49=0, " ",'Staffing Rates'!C49)</f>
        <v>MMIS Quality Assurance Analyst - Senior</v>
      </c>
      <c r="C48" s="96">
        <f>'Staffing Rates'!H49</f>
        <v>127.27</v>
      </c>
      <c r="D48" s="116">
        <v>0</v>
      </c>
      <c r="E48" s="96">
        <f t="shared" si="3"/>
        <v>0</v>
      </c>
      <c r="F48" s="96">
        <f t="shared" si="4"/>
        <v>0</v>
      </c>
      <c r="G48" s="91">
        <f t="shared" si="5"/>
        <v>0</v>
      </c>
      <c r="I48" s="16"/>
      <c r="J48" s="16"/>
      <c r="K48" s="16"/>
      <c r="L48" s="16"/>
      <c r="M48" s="16"/>
      <c r="N48" s="16"/>
      <c r="O48" s="16"/>
    </row>
    <row r="49" spans="1:15" ht="15.75" customHeight="1" x14ac:dyDescent="0.25">
      <c r="A49" s="21">
        <v>41</v>
      </c>
      <c r="B49" s="97" t="str">
        <f>IF('Staffing Rates'!C50=0, " ",'Staffing Rates'!C50)</f>
        <v>MMIS Quality Assurance Analyst - Advanced</v>
      </c>
      <c r="C49" s="96">
        <f>'Staffing Rates'!H50</f>
        <v>118.37</v>
      </c>
      <c r="D49" s="116">
        <v>0</v>
      </c>
      <c r="E49" s="96">
        <f t="shared" si="3"/>
        <v>0</v>
      </c>
      <c r="F49" s="96">
        <f t="shared" si="4"/>
        <v>0</v>
      </c>
      <c r="G49" s="91">
        <f t="shared" si="5"/>
        <v>0</v>
      </c>
      <c r="I49" s="16"/>
      <c r="J49" s="16"/>
      <c r="K49" s="16"/>
      <c r="L49" s="16"/>
      <c r="M49" s="16"/>
      <c r="N49" s="16"/>
      <c r="O49" s="16"/>
    </row>
    <row r="50" spans="1:15" ht="15.75" customHeight="1" x14ac:dyDescent="0.25">
      <c r="A50" s="21">
        <v>42</v>
      </c>
      <c r="B50" s="97" t="str">
        <f>IF('Staffing Rates'!C51=0, " ",'Staffing Rates'!C51)</f>
        <v>MMIS Clerk/Service Desk Agent - Manager</v>
      </c>
      <c r="C50" s="96">
        <f>'Staffing Rates'!H51</f>
        <v>120.53</v>
      </c>
      <c r="D50" s="116">
        <v>0</v>
      </c>
      <c r="E50" s="96">
        <f t="shared" si="3"/>
        <v>0</v>
      </c>
      <c r="F50" s="96">
        <f t="shared" si="4"/>
        <v>0</v>
      </c>
      <c r="G50" s="91">
        <f t="shared" si="5"/>
        <v>0</v>
      </c>
      <c r="I50" s="16"/>
      <c r="J50" s="16"/>
      <c r="K50" s="16"/>
      <c r="L50" s="16"/>
      <c r="M50" s="16"/>
      <c r="N50" s="16"/>
      <c r="O50" s="16"/>
    </row>
    <row r="51" spans="1:15" ht="13.8" x14ac:dyDescent="0.25">
      <c r="A51" s="21">
        <v>43</v>
      </c>
      <c r="B51" s="97" t="str">
        <f>IF('Staffing Rates'!C52=0, " ",'Staffing Rates'!C52)</f>
        <v>MMIS Systems Administrator</v>
      </c>
      <c r="C51" s="96">
        <f>'Staffing Rates'!H52</f>
        <v>72.349999999999994</v>
      </c>
      <c r="D51" s="116">
        <v>0</v>
      </c>
      <c r="E51" s="96">
        <f t="shared" si="3"/>
        <v>0</v>
      </c>
      <c r="F51" s="96">
        <f t="shared" si="4"/>
        <v>0</v>
      </c>
      <c r="G51" s="91">
        <f t="shared" si="5"/>
        <v>0</v>
      </c>
      <c r="I51" s="16"/>
      <c r="J51" s="16"/>
      <c r="K51" s="16"/>
      <c r="L51" s="16"/>
      <c r="M51" s="16"/>
      <c r="N51" s="16"/>
      <c r="O51" s="16"/>
    </row>
    <row r="52" spans="1:15" ht="13.8" x14ac:dyDescent="0.25">
      <c r="A52" s="21">
        <v>44</v>
      </c>
      <c r="B52" s="97" t="str">
        <f>IF('Staffing Rates'!C53=0, " ",'Staffing Rates'!C53)</f>
        <v>MMIS Quality Tester</v>
      </c>
      <c r="C52" s="96">
        <f>'Staffing Rates'!H53</f>
        <v>111.95</v>
      </c>
      <c r="D52" s="116">
        <v>0</v>
      </c>
      <c r="E52" s="96">
        <f t="shared" si="3"/>
        <v>0</v>
      </c>
      <c r="F52" s="96">
        <f t="shared" si="4"/>
        <v>0</v>
      </c>
      <c r="G52" s="91">
        <f t="shared" si="5"/>
        <v>0</v>
      </c>
      <c r="I52" s="16"/>
      <c r="J52" s="16"/>
      <c r="K52" s="16"/>
      <c r="L52" s="16"/>
      <c r="M52" s="16"/>
      <c r="N52" s="16"/>
      <c r="O52" s="16"/>
    </row>
    <row r="53" spans="1:15" ht="13.8" x14ac:dyDescent="0.25">
      <c r="A53" s="21">
        <v>45</v>
      </c>
      <c r="B53" s="97" t="str">
        <f>IF('Staffing Rates'!C54=0, " ",'Staffing Rates'!C54)</f>
        <v>MMIS Quality Tester - Advanced</v>
      </c>
      <c r="C53" s="96">
        <f>'Staffing Rates'!H54</f>
        <v>116.78</v>
      </c>
      <c r="D53" s="116">
        <v>0</v>
      </c>
      <c r="E53" s="96">
        <f t="shared" si="3"/>
        <v>0</v>
      </c>
      <c r="F53" s="96">
        <f t="shared" si="4"/>
        <v>0</v>
      </c>
      <c r="G53" s="91">
        <f t="shared" si="5"/>
        <v>0</v>
      </c>
      <c r="I53" s="16"/>
      <c r="J53" s="16"/>
      <c r="K53" s="16"/>
      <c r="L53" s="16"/>
      <c r="M53" s="16"/>
      <c r="N53" s="16"/>
      <c r="O53" s="16"/>
    </row>
    <row r="54" spans="1:15" ht="13.8" x14ac:dyDescent="0.25">
      <c r="A54" s="21">
        <v>46</v>
      </c>
      <c r="B54" s="97" t="str">
        <f>IF('Staffing Rates'!C55=0, " ",'Staffing Rates'!C55)</f>
        <v>MMIS Quality Tester - Senior</v>
      </c>
      <c r="C54" s="96">
        <f>'Staffing Rates'!H55</f>
        <v>120.38</v>
      </c>
      <c r="D54" s="116">
        <v>0</v>
      </c>
      <c r="E54" s="96">
        <f t="shared" si="3"/>
        <v>0</v>
      </c>
      <c r="F54" s="96">
        <f t="shared" si="4"/>
        <v>0</v>
      </c>
      <c r="G54" s="91">
        <f t="shared" si="5"/>
        <v>0</v>
      </c>
      <c r="I54" s="16"/>
      <c r="J54" s="16"/>
      <c r="K54" s="16"/>
      <c r="L54" s="16"/>
      <c r="M54" s="16"/>
      <c r="N54" s="16"/>
      <c r="O54" s="16"/>
    </row>
    <row r="55" spans="1:15" ht="13.8" x14ac:dyDescent="0.25">
      <c r="A55" s="21">
        <v>47</v>
      </c>
      <c r="B55" s="97" t="str">
        <f>IF('Staffing Rates'!C56=0, " ",'Staffing Rates'!C56)</f>
        <v>MMIS Trainer</v>
      </c>
      <c r="C55" s="96">
        <f>'Staffing Rates'!H56</f>
        <v>132.91</v>
      </c>
      <c r="D55" s="116">
        <v>0</v>
      </c>
      <c r="E55" s="96">
        <f t="shared" si="3"/>
        <v>0</v>
      </c>
      <c r="F55" s="96">
        <f t="shared" si="4"/>
        <v>0</v>
      </c>
      <c r="G55" s="91">
        <f t="shared" si="5"/>
        <v>0</v>
      </c>
      <c r="I55" s="16"/>
      <c r="J55" s="16"/>
      <c r="K55" s="16"/>
      <c r="L55" s="16"/>
      <c r="M55" s="16"/>
      <c r="N55" s="16"/>
      <c r="O55" s="16"/>
    </row>
    <row r="56" spans="1:15" ht="13.8" x14ac:dyDescent="0.25">
      <c r="A56" s="21">
        <v>48</v>
      </c>
      <c r="B56" s="97" t="str">
        <f>IF('Staffing Rates'!C57=0, " ",'Staffing Rates'!C57)</f>
        <v xml:space="preserve"> </v>
      </c>
      <c r="C56" s="96">
        <f>'Staffing Rates'!H57</f>
        <v>0</v>
      </c>
      <c r="D56" s="116"/>
      <c r="E56" s="96">
        <f t="shared" si="3"/>
        <v>0</v>
      </c>
      <c r="F56" s="96">
        <f t="shared" si="4"/>
        <v>0</v>
      </c>
      <c r="G56" s="91">
        <f t="shared" si="5"/>
        <v>0</v>
      </c>
      <c r="I56" s="16"/>
      <c r="J56" s="16"/>
      <c r="K56" s="16"/>
      <c r="L56" s="16"/>
      <c r="M56" s="16"/>
      <c r="N56" s="16"/>
      <c r="O56" s="16"/>
    </row>
    <row r="57" spans="1:15" ht="13.8" x14ac:dyDescent="0.25">
      <c r="A57" s="21">
        <v>49</v>
      </c>
      <c r="B57" s="97" t="str">
        <f>IF('Staffing Rates'!C58=0, " ",'Staffing Rates'!C58)</f>
        <v xml:space="preserve"> </v>
      </c>
      <c r="C57" s="96">
        <f>'Staffing Rates'!H58</f>
        <v>0</v>
      </c>
      <c r="D57" s="116"/>
      <c r="E57" s="96">
        <f t="shared" si="3"/>
        <v>0</v>
      </c>
      <c r="F57" s="96">
        <f t="shared" si="4"/>
        <v>0</v>
      </c>
      <c r="G57" s="91">
        <f t="shared" si="5"/>
        <v>0</v>
      </c>
      <c r="I57" s="16"/>
      <c r="J57" s="16"/>
      <c r="K57" s="16"/>
      <c r="L57" s="16"/>
      <c r="M57" s="16"/>
      <c r="N57" s="16"/>
      <c r="O57" s="16"/>
    </row>
    <row r="58" spans="1:15" thickBot="1" x14ac:dyDescent="0.3">
      <c r="A58" s="21">
        <v>50</v>
      </c>
      <c r="B58" s="97" t="str">
        <f>IF('Staffing Rates'!C59=0, " ",'Staffing Rates'!C59)</f>
        <v xml:space="preserve"> </v>
      </c>
      <c r="C58" s="96">
        <f>'Staffing Rates'!H59</f>
        <v>0</v>
      </c>
      <c r="D58" s="170"/>
      <c r="E58" s="164">
        <f t="shared" si="3"/>
        <v>0</v>
      </c>
      <c r="F58" s="164">
        <f t="shared" si="4"/>
        <v>0</v>
      </c>
      <c r="G58" s="165">
        <f t="shared" si="5"/>
        <v>0</v>
      </c>
      <c r="I58" s="16"/>
      <c r="J58" s="16"/>
      <c r="K58" s="16"/>
      <c r="L58" s="16"/>
      <c r="M58" s="16"/>
      <c r="N58" s="16"/>
      <c r="O58" s="16"/>
    </row>
    <row r="59" spans="1:15" thickTop="1" x14ac:dyDescent="0.25">
      <c r="B59" s="276" t="s">
        <v>59</v>
      </c>
      <c r="C59" s="277"/>
      <c r="D59" s="169">
        <f>SUM(D9:D58)</f>
        <v>5112</v>
      </c>
      <c r="E59" s="162">
        <f>SUM(E9:E58)</f>
        <v>465682.96</v>
      </c>
      <c r="F59" s="162">
        <f>SUM(F9:F58)</f>
        <v>5588195.5199999996</v>
      </c>
      <c r="G59" s="22">
        <f>SUM(G9:G58)</f>
        <v>22352782.079999998</v>
      </c>
      <c r="I59" s="16"/>
      <c r="J59" s="16"/>
      <c r="K59" s="16"/>
      <c r="L59" s="16"/>
      <c r="M59" s="16"/>
      <c r="N59" s="16"/>
      <c r="O59" s="16"/>
    </row>
    <row r="60" spans="1:15" x14ac:dyDescent="0.3">
      <c r="B60" s="92"/>
      <c r="C60"/>
      <c r="D60"/>
      <c r="E60"/>
      <c r="F60"/>
      <c r="G60"/>
      <c r="I60" s="16"/>
      <c r="J60" s="16"/>
      <c r="K60" s="16"/>
      <c r="L60" s="16"/>
      <c r="M60" s="16"/>
      <c r="N60" s="16"/>
      <c r="O60" s="16"/>
    </row>
    <row r="61" spans="1:15" x14ac:dyDescent="0.3">
      <c r="A61" s="5"/>
      <c r="B61" s="5"/>
      <c r="C61" s="5"/>
      <c r="D61" s="5"/>
      <c r="E61" s="5"/>
      <c r="F61" s="5"/>
      <c r="G61" s="5"/>
      <c r="I61" s="16"/>
      <c r="J61" s="16"/>
      <c r="K61" s="16"/>
      <c r="L61" s="16"/>
      <c r="M61" s="16"/>
      <c r="N61" s="16"/>
      <c r="O61" s="16"/>
    </row>
    <row r="62" spans="1:15" x14ac:dyDescent="0.3">
      <c r="A62" s="5"/>
      <c r="B62" s="5"/>
      <c r="C62" s="5"/>
      <c r="D62" s="5"/>
      <c r="E62" s="5"/>
      <c r="F62" s="5"/>
      <c r="G62" s="5"/>
      <c r="I62" s="16"/>
      <c r="J62" s="16"/>
      <c r="K62" s="16"/>
      <c r="L62" s="16"/>
      <c r="M62" s="16"/>
      <c r="N62" s="16"/>
      <c r="O62" s="16"/>
    </row>
    <row r="63" spans="1:15" x14ac:dyDescent="0.3">
      <c r="A63" s="5"/>
      <c r="B63" s="5"/>
      <c r="C63" s="5"/>
      <c r="D63" s="5"/>
      <c r="E63" s="5"/>
      <c r="F63" s="5"/>
      <c r="I63" s="16"/>
      <c r="J63" s="16"/>
      <c r="K63" s="16"/>
      <c r="L63" s="16"/>
      <c r="M63" s="16"/>
      <c r="N63" s="16"/>
      <c r="O63" s="16"/>
    </row>
    <row r="64" spans="1:15" x14ac:dyDescent="0.3">
      <c r="A64" s="5"/>
      <c r="B64" s="5"/>
      <c r="C64" s="5"/>
      <c r="D64" s="5"/>
      <c r="E64" s="5"/>
      <c r="F64" s="5"/>
      <c r="I64" s="16"/>
      <c r="J64" s="16"/>
      <c r="K64" s="16"/>
      <c r="L64" s="16"/>
      <c r="M64" s="16"/>
      <c r="N64" s="16"/>
      <c r="O64" s="16"/>
    </row>
    <row r="65" spans="1:15" x14ac:dyDescent="0.3">
      <c r="A65" s="5"/>
      <c r="B65" s="5"/>
      <c r="C65" s="5"/>
      <c r="D65" s="99"/>
      <c r="E65" s="99"/>
      <c r="F65" s="99"/>
      <c r="I65" s="16"/>
      <c r="J65" s="16"/>
      <c r="K65" s="16"/>
      <c r="L65" s="16"/>
      <c r="M65" s="16"/>
      <c r="N65" s="16"/>
      <c r="O65" s="16"/>
    </row>
    <row r="66" spans="1:15" x14ac:dyDescent="0.3">
      <c r="A66" s="5"/>
      <c r="B66" s="5"/>
      <c r="C66" s="5"/>
      <c r="D66" s="98"/>
      <c r="E66" s="98"/>
      <c r="F66" s="98"/>
      <c r="I66" s="16"/>
      <c r="J66" s="16"/>
      <c r="K66" s="16"/>
      <c r="L66" s="16"/>
      <c r="M66" s="16"/>
      <c r="N66" s="16"/>
      <c r="O66" s="16"/>
    </row>
    <row r="67" spans="1:15" x14ac:dyDescent="0.3">
      <c r="A67" s="5"/>
      <c r="B67" s="5"/>
      <c r="C67" s="5"/>
      <c r="D67" s="5"/>
      <c r="E67" s="5"/>
      <c r="F67" s="5"/>
      <c r="I67" s="16"/>
      <c r="J67" s="16"/>
      <c r="K67" s="16"/>
      <c r="L67" s="16"/>
      <c r="M67" s="16"/>
      <c r="N67" s="16"/>
      <c r="O67" s="16"/>
    </row>
    <row r="68" spans="1:15" x14ac:dyDescent="0.3">
      <c r="A68" s="5"/>
      <c r="B68" s="5"/>
      <c r="C68" s="5"/>
      <c r="D68" s="5"/>
      <c r="E68" s="5"/>
      <c r="F68" s="5"/>
      <c r="I68" s="16"/>
      <c r="J68" s="16"/>
      <c r="K68" s="16"/>
      <c r="L68" s="16"/>
      <c r="M68" s="16"/>
      <c r="N68" s="16"/>
      <c r="O68" s="16"/>
    </row>
    <row r="69" spans="1:15" x14ac:dyDescent="0.3">
      <c r="A69" s="5"/>
      <c r="B69" s="5"/>
      <c r="C69" s="5"/>
      <c r="D69" s="5"/>
      <c r="E69" s="5"/>
      <c r="F69" s="5"/>
    </row>
    <row r="70" spans="1:15" x14ac:dyDescent="0.3">
      <c r="A70" s="5"/>
      <c r="B70" s="5"/>
      <c r="C70" s="5"/>
      <c r="D70" s="5"/>
      <c r="E70" s="5"/>
      <c r="F70" s="5"/>
    </row>
    <row r="71" spans="1:15" x14ac:dyDescent="0.3">
      <c r="A71" s="5"/>
      <c r="B71" s="5"/>
      <c r="C71" s="5"/>
      <c r="D71" s="5"/>
      <c r="E71" s="5"/>
      <c r="F71" s="5"/>
    </row>
    <row r="72" spans="1:15" x14ac:dyDescent="0.3">
      <c r="A72" s="5"/>
      <c r="B72" s="5"/>
      <c r="C72" s="5"/>
      <c r="D72" s="5"/>
      <c r="E72" s="5"/>
      <c r="F72" s="5"/>
    </row>
    <row r="73" spans="1:15" x14ac:dyDescent="0.3">
      <c r="A73" s="5"/>
      <c r="B73" s="5"/>
      <c r="C73" s="5"/>
      <c r="D73" s="5"/>
      <c r="E73" s="5"/>
      <c r="F73" s="5"/>
    </row>
    <row r="74" spans="1:15" x14ac:dyDescent="0.3">
      <c r="A74" s="5"/>
      <c r="B74" s="5"/>
      <c r="C74" s="5"/>
      <c r="D74" s="5"/>
      <c r="E74" s="5"/>
      <c r="F74" s="5"/>
    </row>
    <row r="75" spans="1:15" x14ac:dyDescent="0.3">
      <c r="A75" s="5"/>
      <c r="B75" s="5"/>
      <c r="C75" s="5"/>
      <c r="D75" s="5"/>
      <c r="E75" s="5"/>
      <c r="F75" s="5"/>
    </row>
    <row r="76" spans="1:15" x14ac:dyDescent="0.3">
      <c r="A76" s="5"/>
      <c r="B76" s="5"/>
      <c r="C76" s="5"/>
      <c r="D76" s="5"/>
      <c r="E76" s="5"/>
      <c r="F76" s="5"/>
    </row>
    <row r="77" spans="1:15" x14ac:dyDescent="0.3">
      <c r="A77" s="5"/>
      <c r="B77" s="5"/>
      <c r="C77" s="5"/>
      <c r="D77" s="5"/>
      <c r="E77" s="5"/>
      <c r="F77" s="5"/>
    </row>
    <row r="78" spans="1:15" x14ac:dyDescent="0.3">
      <c r="A78" s="5"/>
      <c r="B78" s="5"/>
      <c r="C78" s="5"/>
      <c r="D78" s="5"/>
      <c r="E78" s="5"/>
      <c r="F78" s="5"/>
    </row>
    <row r="79" spans="1:15" x14ac:dyDescent="0.3">
      <c r="A79" s="5"/>
      <c r="B79" s="5"/>
      <c r="C79" s="5"/>
      <c r="D79" s="5"/>
      <c r="E79" s="5"/>
      <c r="F79" s="5"/>
    </row>
    <row r="80" spans="1:15" x14ac:dyDescent="0.3">
      <c r="A80" s="5"/>
      <c r="B80" s="5"/>
      <c r="C80" s="5"/>
      <c r="D80" s="5"/>
      <c r="E80" s="5"/>
      <c r="F80" s="5"/>
    </row>
    <row r="81" spans="1:7" x14ac:dyDescent="0.3">
      <c r="A81" s="5"/>
      <c r="B81" s="5"/>
      <c r="C81" s="5"/>
      <c r="D81" s="5"/>
      <c r="E81" s="5"/>
      <c r="F81" s="5"/>
    </row>
    <row r="82" spans="1:7" x14ac:dyDescent="0.3">
      <c r="A82" s="5"/>
      <c r="B82" s="5"/>
      <c r="C82" s="5"/>
      <c r="D82" s="5"/>
      <c r="E82" s="5"/>
      <c r="F82" s="5"/>
    </row>
    <row r="83" spans="1:7" x14ac:dyDescent="0.3">
      <c r="A83" s="5"/>
      <c r="B83" s="5"/>
      <c r="C83" s="5"/>
      <c r="D83" s="5"/>
      <c r="E83" s="5"/>
      <c r="F83" s="5"/>
    </row>
    <row r="84" spans="1:7" x14ac:dyDescent="0.3">
      <c r="A84" s="5"/>
      <c r="B84" s="5"/>
      <c r="C84" s="5"/>
      <c r="D84" s="5"/>
      <c r="E84" s="5"/>
      <c r="F84" s="5"/>
    </row>
    <row r="85" spans="1:7" x14ac:dyDescent="0.3">
      <c r="A85" s="5"/>
      <c r="B85" s="5"/>
      <c r="C85" s="5"/>
      <c r="D85" s="5"/>
      <c r="E85" s="5"/>
      <c r="F85" s="5"/>
      <c r="G85" s="5"/>
    </row>
    <row r="86" spans="1:7" x14ac:dyDescent="0.3">
      <c r="A86" s="5"/>
      <c r="B86" s="5"/>
      <c r="C86" s="5"/>
      <c r="D86" s="5"/>
      <c r="E86" s="5"/>
      <c r="F86" s="5"/>
      <c r="G86" s="5"/>
    </row>
  </sheetData>
  <sheetProtection algorithmName="SHA-512" hashValue="U23laZDcnnyiLpOa/4T8lOjaNScghN0/IkPudB9GY5iBk4b9rGlSmaW0KkQbANVtCHYYqtvBdJC/aYDkkqRYYA==" saltValue="MuixN8RH/yCGL/iC0/YalA==" spinCount="100000" sheet="1" objects="1" scenarios="1"/>
  <mergeCells count="4">
    <mergeCell ref="F2:G2"/>
    <mergeCell ref="F3:G3"/>
    <mergeCell ref="B59:C59"/>
    <mergeCell ref="B5:G5"/>
  </mergeCells>
  <pageMargins left="0.25" right="0.25" top="0.75" bottom="0.75" header="0.3" footer="0.3"/>
  <pageSetup scale="41" fitToHeight="0" orientation="landscape" horizontalDpi="1200" verticalDpi="1200" r:id="rId1"/>
  <ignoredErrors>
    <ignoredError sqref="B9:C12 E9:F58 C13:C58 B13:B55 B56:B58"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A7178-0D4F-46DD-BE20-9078A738FB0F}">
  <dimension ref="A1:Q86"/>
  <sheetViews>
    <sheetView showGridLines="0" zoomScale="94" zoomScaleNormal="94" workbookViewId="0">
      <selection activeCell="F2" sqref="F2:G2"/>
    </sheetView>
  </sheetViews>
  <sheetFormatPr defaultColWidth="9.21875" defaultRowHeight="14.4" x14ac:dyDescent="0.3"/>
  <cols>
    <col min="1" max="1" width="4.77734375" style="16" customWidth="1"/>
    <col min="2" max="2" width="49.5546875" style="16" customWidth="1"/>
    <col min="3" max="4" width="19.5546875" style="16" customWidth="1"/>
    <col min="5" max="8" width="23.5546875" style="16" customWidth="1"/>
    <col min="9" max="15" width="23.5546875" style="5" customWidth="1"/>
    <col min="16" max="19" width="23.5546875" style="16" customWidth="1"/>
    <col min="20" max="20" width="22.5546875" style="16" customWidth="1"/>
    <col min="21" max="22" width="25.5546875" style="16" customWidth="1"/>
    <col min="23" max="23" width="15.21875" style="16" bestFit="1" customWidth="1"/>
    <col min="24" max="16384" width="9.21875" style="16"/>
  </cols>
  <sheetData>
    <row r="1" spans="1:17" s="11" customFormat="1" ht="16.8" x14ac:dyDescent="0.3">
      <c r="A1" s="83" t="s">
        <v>3</v>
      </c>
      <c r="B1" s="10"/>
      <c r="C1" s="10"/>
      <c r="D1" s="10"/>
      <c r="E1" s="10"/>
      <c r="F1" s="10"/>
      <c r="G1" s="10"/>
      <c r="H1" s="10"/>
      <c r="I1" s="5"/>
      <c r="J1" s="5"/>
      <c r="K1" s="5"/>
      <c r="L1" s="5"/>
      <c r="M1" s="5"/>
      <c r="N1" s="5"/>
      <c r="O1" s="5"/>
    </row>
    <row r="2" spans="1:17" s="11" customFormat="1" ht="15" customHeight="1" x14ac:dyDescent="0.3">
      <c r="A2" s="83" t="s">
        <v>1</v>
      </c>
      <c r="B2" s="10"/>
      <c r="C2" s="10"/>
      <c r="D2" s="10"/>
      <c r="E2" s="10"/>
      <c r="F2" s="221" t="str">
        <f>IF('Cost Proposal Summary'!E2="","",'Cost Proposal Summary'!E2)</f>
        <v>Gainwell Technologies</v>
      </c>
      <c r="G2" s="221"/>
      <c r="H2" s="5"/>
      <c r="I2" s="5"/>
      <c r="J2" s="5"/>
      <c r="K2" s="5"/>
      <c r="L2" s="5"/>
      <c r="M2" s="5"/>
      <c r="N2" s="5"/>
    </row>
    <row r="3" spans="1:17" s="11" customFormat="1" ht="16.5" customHeight="1" x14ac:dyDescent="0.3">
      <c r="A3" s="12" t="s">
        <v>25</v>
      </c>
      <c r="B3" s="10"/>
      <c r="C3" s="10"/>
      <c r="D3" s="10"/>
      <c r="E3" s="10"/>
      <c r="F3" s="222" t="s">
        <v>6</v>
      </c>
      <c r="G3" s="222"/>
      <c r="H3" s="5"/>
      <c r="I3" s="5"/>
      <c r="J3" s="5"/>
      <c r="K3" s="5"/>
      <c r="L3" s="5"/>
      <c r="M3" s="5"/>
      <c r="N3" s="5"/>
    </row>
    <row r="4" spans="1:17" s="11" customFormat="1" x14ac:dyDescent="0.3">
      <c r="A4" s="14"/>
      <c r="B4" s="14"/>
      <c r="C4" s="14"/>
      <c r="D4" s="15"/>
      <c r="E4" s="15"/>
      <c r="F4" s="15"/>
      <c r="G4" s="15"/>
      <c r="H4" s="15"/>
      <c r="I4" s="5"/>
      <c r="J4" s="5"/>
      <c r="K4" s="5"/>
      <c r="L4" s="5"/>
      <c r="M4" s="5"/>
      <c r="N4" s="5"/>
      <c r="O4" s="5"/>
    </row>
    <row r="5" spans="1:17" ht="104.55" customHeight="1" x14ac:dyDescent="0.3">
      <c r="B5" s="252" t="s">
        <v>116</v>
      </c>
      <c r="C5" s="252"/>
      <c r="D5" s="252"/>
      <c r="E5" s="252"/>
      <c r="F5" s="252"/>
      <c r="G5" s="252"/>
      <c r="H5" s="24"/>
    </row>
    <row r="7" spans="1:17" s="18" customFormat="1" ht="18.75" customHeight="1" x14ac:dyDescent="0.3">
      <c r="A7" s="134" t="s">
        <v>117</v>
      </c>
      <c r="I7" s="19"/>
      <c r="J7" s="19"/>
      <c r="K7" s="19"/>
      <c r="L7" s="19"/>
      <c r="M7" s="19"/>
      <c r="N7" s="19"/>
      <c r="O7" s="19"/>
    </row>
    <row r="8" spans="1:17" ht="41.4" x14ac:dyDescent="0.3">
      <c r="A8" s="20" t="s">
        <v>39</v>
      </c>
      <c r="B8" s="135" t="s">
        <v>56</v>
      </c>
      <c r="C8" s="191" t="s">
        <v>38</v>
      </c>
      <c r="D8" s="191" t="s">
        <v>71</v>
      </c>
      <c r="E8" s="191" t="s">
        <v>72</v>
      </c>
      <c r="F8" s="191" t="s">
        <v>73</v>
      </c>
      <c r="G8" s="191" t="s">
        <v>118</v>
      </c>
      <c r="I8" s="16"/>
      <c r="J8" s="16"/>
      <c r="P8" s="5"/>
      <c r="Q8" s="5"/>
    </row>
    <row r="9" spans="1:17" x14ac:dyDescent="0.3">
      <c r="A9" s="21">
        <v>1</v>
      </c>
      <c r="B9" s="97" t="str">
        <f>'Staffing Rates'!C10</f>
        <v>Chief Executive Officer</v>
      </c>
      <c r="C9" s="96">
        <f>'Staffing Rates'!H10</f>
        <v>358.8</v>
      </c>
      <c r="D9" s="116">
        <v>0</v>
      </c>
      <c r="E9" s="96">
        <f t="shared" ref="E9:E40" si="0">C9*D9</f>
        <v>0</v>
      </c>
      <c r="F9" s="96">
        <f t="shared" ref="F9:F40" si="1">C9*D9*12</f>
        <v>0</v>
      </c>
      <c r="G9" s="91">
        <f t="shared" ref="G9:G40" si="2">C9*D9*48</f>
        <v>0</v>
      </c>
      <c r="I9" s="16"/>
      <c r="J9" s="16"/>
      <c r="P9" s="5"/>
      <c r="Q9" s="5"/>
    </row>
    <row r="10" spans="1:17" x14ac:dyDescent="0.3">
      <c r="A10" s="21">
        <v>2</v>
      </c>
      <c r="B10" s="97" t="str">
        <f>'Staffing Rates'!C11</f>
        <v>Chief Financial Officer</v>
      </c>
      <c r="C10" s="96">
        <f>'Staffing Rates'!H11</f>
        <v>173.24</v>
      </c>
      <c r="D10" s="116">
        <v>0</v>
      </c>
      <c r="E10" s="96">
        <f t="shared" si="0"/>
        <v>0</v>
      </c>
      <c r="F10" s="96">
        <f t="shared" si="1"/>
        <v>0</v>
      </c>
      <c r="G10" s="91">
        <f t="shared" si="2"/>
        <v>0</v>
      </c>
      <c r="I10" s="16"/>
      <c r="J10" s="16"/>
      <c r="P10" s="5"/>
      <c r="Q10" s="5"/>
    </row>
    <row r="11" spans="1:17" x14ac:dyDescent="0.3">
      <c r="A11" s="21">
        <v>3</v>
      </c>
      <c r="B11" s="97" t="str">
        <f>'Staffing Rates'!C12</f>
        <v>Account Manager</v>
      </c>
      <c r="C11" s="96">
        <f>'Staffing Rates'!H12</f>
        <v>293.56</v>
      </c>
      <c r="D11" s="116">
        <v>0</v>
      </c>
      <c r="E11" s="96">
        <f t="shared" si="0"/>
        <v>0</v>
      </c>
      <c r="F11" s="96">
        <f t="shared" si="1"/>
        <v>0</v>
      </c>
      <c r="G11" s="91">
        <f t="shared" si="2"/>
        <v>0</v>
      </c>
      <c r="I11" s="16"/>
      <c r="J11" s="16"/>
      <c r="P11" s="5"/>
      <c r="Q11" s="5"/>
    </row>
    <row r="12" spans="1:17" x14ac:dyDescent="0.3">
      <c r="A12" s="21">
        <v>4</v>
      </c>
      <c r="B12" s="97" t="str">
        <f>'Staffing Rates'!C13</f>
        <v>Compliance Officer</v>
      </c>
      <c r="C12" s="96">
        <f>'Staffing Rates'!H13</f>
        <v>178.81</v>
      </c>
      <c r="D12" s="116">
        <v>0</v>
      </c>
      <c r="E12" s="96">
        <f t="shared" si="0"/>
        <v>0</v>
      </c>
      <c r="F12" s="96">
        <f t="shared" si="1"/>
        <v>0</v>
      </c>
      <c r="G12" s="91">
        <f t="shared" si="2"/>
        <v>0</v>
      </c>
      <c r="I12" s="16"/>
      <c r="J12" s="16"/>
      <c r="P12" s="5"/>
      <c r="Q12" s="5"/>
    </row>
    <row r="13" spans="1:17" x14ac:dyDescent="0.3">
      <c r="A13" s="21">
        <v>5</v>
      </c>
      <c r="B13" s="97" t="str">
        <f>'Staffing Rates'!C14</f>
        <v>Member Services Manager</v>
      </c>
      <c r="C13" s="96">
        <f>'Staffing Rates'!H14</f>
        <v>182.26</v>
      </c>
      <c r="D13" s="116">
        <v>0</v>
      </c>
      <c r="E13" s="96">
        <f t="shared" si="0"/>
        <v>0</v>
      </c>
      <c r="F13" s="96">
        <f t="shared" si="1"/>
        <v>0</v>
      </c>
      <c r="G13" s="91">
        <f t="shared" si="2"/>
        <v>0</v>
      </c>
      <c r="I13" s="16"/>
      <c r="J13" s="16"/>
      <c r="P13" s="5"/>
      <c r="Q13" s="5"/>
    </row>
    <row r="14" spans="1:17" x14ac:dyDescent="0.3">
      <c r="A14" s="21">
        <v>6</v>
      </c>
      <c r="B14" s="97" t="str">
        <f>'Staffing Rates'!C15</f>
        <v>Provider Services Manager</v>
      </c>
      <c r="C14" s="96">
        <f>'Staffing Rates'!H15</f>
        <v>182.26</v>
      </c>
      <c r="D14" s="116">
        <v>0</v>
      </c>
      <c r="E14" s="96">
        <f t="shared" si="0"/>
        <v>0</v>
      </c>
      <c r="F14" s="96">
        <f t="shared" si="1"/>
        <v>0</v>
      </c>
      <c r="G14" s="91">
        <f t="shared" si="2"/>
        <v>0</v>
      </c>
      <c r="I14" s="16"/>
      <c r="J14" s="16"/>
      <c r="P14" s="5"/>
      <c r="Q14" s="5"/>
    </row>
    <row r="15" spans="1:17" x14ac:dyDescent="0.3">
      <c r="A15" s="21">
        <v>7</v>
      </c>
      <c r="B15" s="97" t="str">
        <f>'Staffing Rates'!C16</f>
        <v>MMIS Project Manager</v>
      </c>
      <c r="C15" s="96">
        <f>'Staffing Rates'!H16</f>
        <v>196.1</v>
      </c>
      <c r="D15" s="116">
        <v>0</v>
      </c>
      <c r="E15" s="96">
        <f t="shared" si="0"/>
        <v>0</v>
      </c>
      <c r="F15" s="96">
        <f t="shared" si="1"/>
        <v>0</v>
      </c>
      <c r="G15" s="91">
        <f t="shared" si="2"/>
        <v>0</v>
      </c>
      <c r="I15" s="16"/>
      <c r="J15" s="16"/>
      <c r="P15" s="5"/>
      <c r="Q15" s="5"/>
    </row>
    <row r="16" spans="1:17" x14ac:dyDescent="0.3">
      <c r="A16" s="21">
        <v>8</v>
      </c>
      <c r="B16" s="97" t="str">
        <f>'Staffing Rates'!C17</f>
        <v>Quality Assurance Manager</v>
      </c>
      <c r="C16" s="96">
        <f>'Staffing Rates'!H17</f>
        <v>163.09</v>
      </c>
      <c r="D16" s="116">
        <v>0</v>
      </c>
      <c r="E16" s="96">
        <f t="shared" si="0"/>
        <v>0</v>
      </c>
      <c r="F16" s="96">
        <f t="shared" si="1"/>
        <v>0</v>
      </c>
      <c r="G16" s="91">
        <f t="shared" si="2"/>
        <v>0</v>
      </c>
      <c r="I16" s="16"/>
      <c r="J16" s="16"/>
      <c r="P16" s="5"/>
      <c r="Q16" s="5"/>
    </row>
    <row r="17" spans="1:17" x14ac:dyDescent="0.3">
      <c r="A17" s="21">
        <v>9</v>
      </c>
      <c r="B17" s="97" t="str">
        <f>IF('Staffing Rates'!C18=0, " ",'Staffing Rates'!C18)</f>
        <v>MMIS Data Compliance Manager</v>
      </c>
      <c r="C17" s="96">
        <f>'Staffing Rates'!H18</f>
        <v>193.66</v>
      </c>
      <c r="D17" s="116">
        <v>0</v>
      </c>
      <c r="E17" s="96">
        <f t="shared" si="0"/>
        <v>0</v>
      </c>
      <c r="F17" s="96">
        <f t="shared" si="1"/>
        <v>0</v>
      </c>
      <c r="G17" s="91">
        <f t="shared" si="2"/>
        <v>0</v>
      </c>
      <c r="I17" s="16"/>
      <c r="J17" s="16"/>
      <c r="P17" s="5"/>
      <c r="Q17" s="5"/>
    </row>
    <row r="18" spans="1:17" x14ac:dyDescent="0.3">
      <c r="A18" s="21">
        <v>10</v>
      </c>
      <c r="B18" s="97" t="str">
        <f>IF('Staffing Rates'!C19=0, " ",'Staffing Rates'!C19)</f>
        <v>MMIS Account Security Officer</v>
      </c>
      <c r="C18" s="96">
        <f>'Staffing Rates'!H19</f>
        <v>145.69</v>
      </c>
      <c r="D18" s="116">
        <v>0</v>
      </c>
      <c r="E18" s="96">
        <f t="shared" si="0"/>
        <v>0</v>
      </c>
      <c r="F18" s="96">
        <f t="shared" si="1"/>
        <v>0</v>
      </c>
      <c r="G18" s="91">
        <f t="shared" si="2"/>
        <v>0</v>
      </c>
      <c r="I18" s="16"/>
      <c r="J18" s="16"/>
      <c r="P18" s="5"/>
      <c r="Q18" s="5"/>
    </row>
    <row r="19" spans="1:17" x14ac:dyDescent="0.3">
      <c r="A19" s="21">
        <v>11</v>
      </c>
      <c r="B19" s="97" t="str">
        <f>IF('Staffing Rates'!C20=0, " ",'Staffing Rates'!C20)</f>
        <v>MMIS Technical Architect</v>
      </c>
      <c r="C19" s="96">
        <f>'Staffing Rates'!H20</f>
        <v>194.35</v>
      </c>
      <c r="D19" s="116">
        <v>0</v>
      </c>
      <c r="E19" s="96">
        <f t="shared" si="0"/>
        <v>0</v>
      </c>
      <c r="F19" s="96">
        <f t="shared" si="1"/>
        <v>0</v>
      </c>
      <c r="G19" s="91">
        <f t="shared" si="2"/>
        <v>0</v>
      </c>
      <c r="I19" s="16"/>
      <c r="J19" s="16"/>
      <c r="P19" s="5"/>
      <c r="Q19" s="5"/>
    </row>
    <row r="20" spans="1:17" x14ac:dyDescent="0.3">
      <c r="A20" s="21">
        <v>12</v>
      </c>
      <c r="B20" s="97" t="str">
        <f>IF('Staffing Rates'!C21=0, " ",'Staffing Rates'!C21)</f>
        <v>MMIS Business Analyst</v>
      </c>
      <c r="C20" s="96">
        <f>'Staffing Rates'!H21</f>
        <v>98.29</v>
      </c>
      <c r="D20" s="116">
        <v>0</v>
      </c>
      <c r="E20" s="96">
        <f t="shared" si="0"/>
        <v>0</v>
      </c>
      <c r="F20" s="96">
        <f t="shared" si="1"/>
        <v>0</v>
      </c>
      <c r="G20" s="91">
        <f t="shared" si="2"/>
        <v>0</v>
      </c>
      <c r="I20" s="16"/>
      <c r="J20" s="16"/>
      <c r="P20" s="5"/>
      <c r="Q20" s="5"/>
    </row>
    <row r="21" spans="1:17" x14ac:dyDescent="0.3">
      <c r="A21" s="21">
        <v>13</v>
      </c>
      <c r="B21" s="97" t="str">
        <f>IF('Staffing Rates'!C22=0, " ",'Staffing Rates'!C22)</f>
        <v>MMIS Business Analyst - Advanced</v>
      </c>
      <c r="C21" s="96">
        <f>'Staffing Rates'!H22</f>
        <v>112.7</v>
      </c>
      <c r="D21" s="116">
        <v>0</v>
      </c>
      <c r="E21" s="96">
        <f t="shared" si="0"/>
        <v>0</v>
      </c>
      <c r="F21" s="96">
        <f t="shared" si="1"/>
        <v>0</v>
      </c>
      <c r="G21" s="91">
        <f t="shared" si="2"/>
        <v>0</v>
      </c>
      <c r="I21" s="16"/>
      <c r="J21" s="16"/>
      <c r="P21" s="5"/>
      <c r="Q21" s="5"/>
    </row>
    <row r="22" spans="1:17" x14ac:dyDescent="0.3">
      <c r="A22" s="21">
        <v>14</v>
      </c>
      <c r="B22" s="97" t="str">
        <f>IF('Staffing Rates'!C23=0, " ",'Staffing Rates'!C23)</f>
        <v>MMIS Business Analyst - Senior</v>
      </c>
      <c r="C22" s="96">
        <f>'Staffing Rates'!H23</f>
        <v>125.45</v>
      </c>
      <c r="D22" s="116">
        <v>0</v>
      </c>
      <c r="E22" s="96">
        <f t="shared" si="0"/>
        <v>0</v>
      </c>
      <c r="F22" s="96">
        <f t="shared" si="1"/>
        <v>0</v>
      </c>
      <c r="G22" s="91">
        <f t="shared" si="2"/>
        <v>0</v>
      </c>
      <c r="I22" s="16"/>
      <c r="J22" s="16"/>
      <c r="P22" s="5"/>
      <c r="Q22" s="5"/>
    </row>
    <row r="23" spans="1:17" x14ac:dyDescent="0.3">
      <c r="A23" s="21">
        <v>15</v>
      </c>
      <c r="B23" s="97" t="str">
        <f>IF('Staffing Rates'!C24=0, " ",'Staffing Rates'!C24)</f>
        <v>MMIS Claims Manager</v>
      </c>
      <c r="C23" s="96">
        <f>'Staffing Rates'!H24</f>
        <v>182.26</v>
      </c>
      <c r="D23" s="116">
        <v>0</v>
      </c>
      <c r="E23" s="96">
        <f t="shared" si="0"/>
        <v>0</v>
      </c>
      <c r="F23" s="96">
        <f t="shared" si="1"/>
        <v>0</v>
      </c>
      <c r="G23" s="91">
        <f t="shared" si="2"/>
        <v>0</v>
      </c>
      <c r="I23" s="16"/>
      <c r="J23" s="16"/>
      <c r="P23" s="5"/>
      <c r="Q23" s="5"/>
    </row>
    <row r="24" spans="1:17" x14ac:dyDescent="0.3">
      <c r="A24" s="21">
        <v>16</v>
      </c>
      <c r="B24" s="97" t="str">
        <f>IF('Staffing Rates'!C25=0, " ",'Staffing Rates'!C25)</f>
        <v>MMIS Clerk/Service Desk Agent</v>
      </c>
      <c r="C24" s="96">
        <f>'Staffing Rates'!H25</f>
        <v>45.43</v>
      </c>
      <c r="D24" s="116">
        <v>0</v>
      </c>
      <c r="E24" s="96">
        <f t="shared" si="0"/>
        <v>0</v>
      </c>
      <c r="F24" s="96">
        <f t="shared" si="1"/>
        <v>0</v>
      </c>
      <c r="G24" s="91">
        <f t="shared" si="2"/>
        <v>0</v>
      </c>
      <c r="I24" s="16"/>
      <c r="J24" s="16"/>
      <c r="P24" s="5"/>
      <c r="Q24" s="5"/>
    </row>
    <row r="25" spans="1:17" x14ac:dyDescent="0.3">
      <c r="A25" s="21">
        <v>17</v>
      </c>
      <c r="B25" s="97" t="str">
        <f>IF('Staffing Rates'!C26=0, " ",'Staffing Rates'!C26)</f>
        <v>MMIS Clerk/Service Desk Agent - Advanced</v>
      </c>
      <c r="C25" s="96">
        <f>'Staffing Rates'!H26</f>
        <v>55.45</v>
      </c>
      <c r="D25" s="116">
        <v>0</v>
      </c>
      <c r="E25" s="96">
        <f t="shared" si="0"/>
        <v>0</v>
      </c>
      <c r="F25" s="96">
        <f t="shared" si="1"/>
        <v>0</v>
      </c>
      <c r="G25" s="91">
        <f t="shared" si="2"/>
        <v>0</v>
      </c>
      <c r="I25" s="16"/>
      <c r="J25" s="16"/>
      <c r="P25" s="5"/>
      <c r="Q25" s="5"/>
    </row>
    <row r="26" spans="1:17" x14ac:dyDescent="0.3">
      <c r="A26" s="21">
        <v>18</v>
      </c>
      <c r="B26" s="97" t="str">
        <f>IF('Staffing Rates'!C27=0, " ",'Staffing Rates'!C27)</f>
        <v>MMIS Clerk/Service Desk Agent - Senior</v>
      </c>
      <c r="C26" s="96">
        <f>'Staffing Rates'!H27</f>
        <v>60.13</v>
      </c>
      <c r="D26" s="116">
        <v>1040</v>
      </c>
      <c r="E26" s="96">
        <f t="shared" si="0"/>
        <v>62535.200000000004</v>
      </c>
      <c r="F26" s="96">
        <f t="shared" si="1"/>
        <v>750422.4</v>
      </c>
      <c r="G26" s="91">
        <f t="shared" si="2"/>
        <v>3001689.6</v>
      </c>
      <c r="I26" s="16"/>
      <c r="J26" s="16"/>
      <c r="P26" s="5"/>
      <c r="Q26" s="5"/>
    </row>
    <row r="27" spans="1:17" x14ac:dyDescent="0.3">
      <c r="A27" s="21">
        <v>19</v>
      </c>
      <c r="B27" s="97" t="str">
        <f>IF('Staffing Rates'!C28=0, " ",'Staffing Rates'!C28)</f>
        <v>MMIS Database Administrator</v>
      </c>
      <c r="C27" s="96">
        <f>'Staffing Rates'!H28</f>
        <v>107.37</v>
      </c>
      <c r="D27" s="116">
        <v>0</v>
      </c>
      <c r="E27" s="96">
        <f t="shared" si="0"/>
        <v>0</v>
      </c>
      <c r="F27" s="96">
        <f t="shared" si="1"/>
        <v>0</v>
      </c>
      <c r="G27" s="91">
        <f t="shared" si="2"/>
        <v>0</v>
      </c>
      <c r="I27" s="16"/>
      <c r="J27" s="16"/>
      <c r="P27" s="5"/>
      <c r="Q27" s="5"/>
    </row>
    <row r="28" spans="1:17" x14ac:dyDescent="0.3">
      <c r="A28" s="21">
        <v>20</v>
      </c>
      <c r="B28" s="97" t="str">
        <f>IF('Staffing Rates'!C29=0, " ",'Staffing Rates'!C29)</f>
        <v>MMIS Insurance Operations Analyst</v>
      </c>
      <c r="C28" s="96">
        <f>'Staffing Rates'!H29</f>
        <v>68.540000000000006</v>
      </c>
      <c r="D28" s="116">
        <v>0</v>
      </c>
      <c r="E28" s="96">
        <f t="shared" si="0"/>
        <v>0</v>
      </c>
      <c r="F28" s="96">
        <f t="shared" si="1"/>
        <v>0</v>
      </c>
      <c r="G28" s="91">
        <f t="shared" si="2"/>
        <v>0</v>
      </c>
      <c r="I28" s="16"/>
      <c r="J28" s="16"/>
      <c r="P28" s="5"/>
      <c r="Q28" s="5"/>
    </row>
    <row r="29" spans="1:17" x14ac:dyDescent="0.3">
      <c r="A29" s="21">
        <v>21</v>
      </c>
      <c r="B29" s="97" t="str">
        <f>IF('Staffing Rates'!C30=0, " ",'Staffing Rates'!C30)</f>
        <v>MMIS Insurance Operations Analyst - Advanced</v>
      </c>
      <c r="C29" s="96">
        <f>'Staffing Rates'!H30</f>
        <v>78.83</v>
      </c>
      <c r="D29" s="116">
        <v>0</v>
      </c>
      <c r="E29" s="96">
        <f t="shared" si="0"/>
        <v>0</v>
      </c>
      <c r="F29" s="96">
        <f t="shared" si="1"/>
        <v>0</v>
      </c>
      <c r="G29" s="91">
        <f t="shared" si="2"/>
        <v>0</v>
      </c>
      <c r="I29" s="16"/>
      <c r="J29" s="16"/>
      <c r="P29" s="5"/>
      <c r="Q29" s="5"/>
    </row>
    <row r="30" spans="1:17" x14ac:dyDescent="0.3">
      <c r="A30" s="21">
        <v>22</v>
      </c>
      <c r="B30" s="97" t="str">
        <f>IF('Staffing Rates'!C31=0, " ",'Staffing Rates'!C31)</f>
        <v>MMIS Insurance Operations Analyst - Senior</v>
      </c>
      <c r="C30" s="96">
        <f>'Staffing Rates'!H31</f>
        <v>121.86</v>
      </c>
      <c r="D30" s="116">
        <v>312</v>
      </c>
      <c r="E30" s="96">
        <f t="shared" si="0"/>
        <v>38020.32</v>
      </c>
      <c r="F30" s="96">
        <f t="shared" si="1"/>
        <v>456243.83999999997</v>
      </c>
      <c r="G30" s="91">
        <f t="shared" si="2"/>
        <v>1824975.3599999999</v>
      </c>
      <c r="I30" s="16"/>
      <c r="J30" s="16"/>
      <c r="P30" s="5"/>
      <c r="Q30" s="5"/>
    </row>
    <row r="31" spans="1:17" x14ac:dyDescent="0.3">
      <c r="A31" s="21">
        <v>23</v>
      </c>
      <c r="B31" s="97" t="str">
        <f>IF('Staffing Rates'!C32=0, " ",'Staffing Rates'!C32)</f>
        <v>MMIS Insurance Operations - Manager</v>
      </c>
      <c r="C31" s="96">
        <f>'Staffing Rates'!H32</f>
        <v>146.08000000000001</v>
      </c>
      <c r="D31" s="116">
        <v>0</v>
      </c>
      <c r="E31" s="96">
        <f t="shared" si="0"/>
        <v>0</v>
      </c>
      <c r="F31" s="96">
        <f t="shared" si="1"/>
        <v>0</v>
      </c>
      <c r="G31" s="91">
        <f t="shared" si="2"/>
        <v>0</v>
      </c>
      <c r="I31" s="16"/>
      <c r="J31" s="16"/>
      <c r="P31" s="5"/>
      <c r="Q31" s="5"/>
    </row>
    <row r="32" spans="1:17" x14ac:dyDescent="0.3">
      <c r="A32" s="21">
        <v>24</v>
      </c>
      <c r="B32" s="97" t="str">
        <f>IF('Staffing Rates'!C33=0, " ",'Staffing Rates'!C33)</f>
        <v>MMIS Infrastructure Administrator</v>
      </c>
      <c r="C32" s="96">
        <f>'Staffing Rates'!H33</f>
        <v>114.66</v>
      </c>
      <c r="D32" s="116">
        <v>0</v>
      </c>
      <c r="E32" s="96">
        <f t="shared" si="0"/>
        <v>0</v>
      </c>
      <c r="F32" s="96">
        <f t="shared" si="1"/>
        <v>0</v>
      </c>
      <c r="G32" s="91">
        <f t="shared" si="2"/>
        <v>0</v>
      </c>
      <c r="I32" s="16"/>
      <c r="J32" s="16"/>
      <c r="P32" s="5"/>
      <c r="Q32" s="5"/>
    </row>
    <row r="33" spans="1:17" x14ac:dyDescent="0.3">
      <c r="A33" s="21">
        <v>25</v>
      </c>
      <c r="B33" s="97" t="str">
        <f>IF('Staffing Rates'!C34=0, " ",'Staffing Rates'!C34)</f>
        <v>MMIS Business Services - Manager</v>
      </c>
      <c r="C33" s="96">
        <f>'Staffing Rates'!H34</f>
        <v>204.63</v>
      </c>
      <c r="D33" s="116">
        <v>0</v>
      </c>
      <c r="E33" s="96">
        <f t="shared" si="0"/>
        <v>0</v>
      </c>
      <c r="F33" s="96">
        <f t="shared" si="1"/>
        <v>0</v>
      </c>
      <c r="G33" s="91">
        <f t="shared" si="2"/>
        <v>0</v>
      </c>
      <c r="I33" s="16"/>
      <c r="J33" s="16"/>
      <c r="P33" s="5"/>
      <c r="Q33" s="5"/>
    </row>
    <row r="34" spans="1:17" x14ac:dyDescent="0.3">
      <c r="A34" s="21">
        <v>26</v>
      </c>
      <c r="B34" s="97" t="str">
        <f>IF('Staffing Rates'!C35=0, " ",'Staffing Rates'!C35)</f>
        <v>MMIS Cost Avoidance - Manager</v>
      </c>
      <c r="C34" s="96">
        <f>'Staffing Rates'!H35</f>
        <v>170.49</v>
      </c>
      <c r="D34" s="116">
        <v>0</v>
      </c>
      <c r="E34" s="96">
        <f t="shared" si="0"/>
        <v>0</v>
      </c>
      <c r="F34" s="96">
        <f t="shared" si="1"/>
        <v>0</v>
      </c>
      <c r="G34" s="91">
        <f t="shared" si="2"/>
        <v>0</v>
      </c>
      <c r="I34" s="16"/>
      <c r="J34" s="16"/>
      <c r="P34" s="5"/>
      <c r="Q34" s="5"/>
    </row>
    <row r="35" spans="1:17" x14ac:dyDescent="0.3">
      <c r="A35" s="21">
        <v>27</v>
      </c>
      <c r="B35" s="97" t="str">
        <f>IF('Staffing Rates'!C36=0, " ",'Staffing Rates'!C36)</f>
        <v>MMIS Infrastructure Administrator - Manager</v>
      </c>
      <c r="C35" s="96">
        <f>'Staffing Rates'!H36</f>
        <v>195.94</v>
      </c>
      <c r="D35" s="116">
        <v>0</v>
      </c>
      <c r="E35" s="96">
        <f t="shared" si="0"/>
        <v>0</v>
      </c>
      <c r="F35" s="96">
        <f t="shared" si="1"/>
        <v>0</v>
      </c>
      <c r="G35" s="91">
        <f t="shared" si="2"/>
        <v>0</v>
      </c>
      <c r="I35" s="16"/>
      <c r="J35" s="16"/>
      <c r="P35" s="5"/>
      <c r="Q35" s="5"/>
    </row>
    <row r="36" spans="1:17" x14ac:dyDescent="0.3">
      <c r="A36" s="21">
        <v>28</v>
      </c>
      <c r="B36" s="97" t="str">
        <f>IF('Staffing Rates'!C37=0, " ",'Staffing Rates'!C37)</f>
        <v>MMIS Systems Operations - Manager</v>
      </c>
      <c r="C36" s="96">
        <f>'Staffing Rates'!H37</f>
        <v>195.13</v>
      </c>
      <c r="D36" s="116">
        <v>0</v>
      </c>
      <c r="E36" s="96">
        <f t="shared" si="0"/>
        <v>0</v>
      </c>
      <c r="F36" s="96">
        <f t="shared" si="1"/>
        <v>0</v>
      </c>
      <c r="G36" s="91">
        <f t="shared" si="2"/>
        <v>0</v>
      </c>
      <c r="I36" s="16"/>
      <c r="J36" s="16"/>
      <c r="P36" s="5"/>
      <c r="Q36" s="5"/>
    </row>
    <row r="37" spans="1:17" x14ac:dyDescent="0.3">
      <c r="A37" s="21">
        <v>29</v>
      </c>
      <c r="B37" s="97" t="str">
        <f>IF('Staffing Rates'!C38=0, " ",'Staffing Rates'!C38)</f>
        <v>MMIS Technical Delivery - Manager</v>
      </c>
      <c r="C37" s="96">
        <f>'Staffing Rates'!H38</f>
        <v>203.75</v>
      </c>
      <c r="D37" s="116">
        <v>0</v>
      </c>
      <c r="E37" s="96">
        <f t="shared" si="0"/>
        <v>0</v>
      </c>
      <c r="F37" s="96">
        <f t="shared" si="1"/>
        <v>0</v>
      </c>
      <c r="G37" s="91">
        <f t="shared" si="2"/>
        <v>0</v>
      </c>
      <c r="I37" s="16"/>
      <c r="J37" s="16"/>
      <c r="P37" s="5"/>
      <c r="Q37" s="5"/>
    </row>
    <row r="38" spans="1:17" x14ac:dyDescent="0.3">
      <c r="A38" s="21">
        <v>30</v>
      </c>
      <c r="B38" s="97" t="str">
        <f>IF('Staffing Rates'!C39=0, " ",'Staffing Rates'!C39)</f>
        <v>MMIS Quality Testing - Manager</v>
      </c>
      <c r="C38" s="96">
        <f>'Staffing Rates'!H39</f>
        <v>145.44999999999999</v>
      </c>
      <c r="D38" s="116">
        <v>0</v>
      </c>
      <c r="E38" s="96">
        <f t="shared" si="0"/>
        <v>0</v>
      </c>
      <c r="F38" s="96">
        <f t="shared" si="1"/>
        <v>0</v>
      </c>
      <c r="G38" s="91">
        <f t="shared" si="2"/>
        <v>0</v>
      </c>
      <c r="I38" s="16"/>
      <c r="J38" s="16"/>
      <c r="P38" s="5"/>
      <c r="Q38" s="5"/>
    </row>
    <row r="39" spans="1:17" x14ac:dyDescent="0.3">
      <c r="A39" s="21">
        <v>31</v>
      </c>
      <c r="B39" s="97" t="str">
        <f>IF('Staffing Rates'!C40=0, " ",'Staffing Rates'!C40)</f>
        <v>MMIS Pharmacist</v>
      </c>
      <c r="C39" s="96">
        <f>'Staffing Rates'!H40</f>
        <v>173.24</v>
      </c>
      <c r="D39" s="116">
        <v>0</v>
      </c>
      <c r="E39" s="96">
        <f t="shared" si="0"/>
        <v>0</v>
      </c>
      <c r="F39" s="96">
        <f t="shared" si="1"/>
        <v>0</v>
      </c>
      <c r="G39" s="91">
        <f t="shared" si="2"/>
        <v>0</v>
      </c>
      <c r="I39" s="16"/>
      <c r="J39" s="16"/>
      <c r="P39" s="5"/>
      <c r="Q39" s="5"/>
    </row>
    <row r="40" spans="1:17" x14ac:dyDescent="0.3">
      <c r="A40" s="21">
        <v>32</v>
      </c>
      <c r="B40" s="97" t="str">
        <f>IF('Staffing Rates'!C41=0, " ",'Staffing Rates'!C41)</f>
        <v>MMIS Developer - Advanced</v>
      </c>
      <c r="C40" s="96">
        <f>'Staffing Rates'!H41</f>
        <v>132.02000000000001</v>
      </c>
      <c r="D40" s="116">
        <v>0</v>
      </c>
      <c r="E40" s="96">
        <f t="shared" si="0"/>
        <v>0</v>
      </c>
      <c r="F40" s="96">
        <f t="shared" si="1"/>
        <v>0</v>
      </c>
      <c r="G40" s="91">
        <f t="shared" si="2"/>
        <v>0</v>
      </c>
      <c r="I40" s="16"/>
      <c r="J40" s="16"/>
      <c r="P40" s="5"/>
      <c r="Q40" s="5"/>
    </row>
    <row r="41" spans="1:17" x14ac:dyDescent="0.3">
      <c r="A41" s="21">
        <v>33</v>
      </c>
      <c r="B41" s="97" t="str">
        <f>IF('Staffing Rates'!C42=0, " ",'Staffing Rates'!C42)</f>
        <v>MMIS Developer - Senior</v>
      </c>
      <c r="C41" s="96">
        <f>'Staffing Rates'!H42</f>
        <v>145.05000000000001</v>
      </c>
      <c r="D41" s="116">
        <v>0</v>
      </c>
      <c r="E41" s="96">
        <f t="shared" ref="E41:E58" si="3">C41*D41</f>
        <v>0</v>
      </c>
      <c r="F41" s="96">
        <f t="shared" ref="F41:F58" si="4">C41*D41*12</f>
        <v>0</v>
      </c>
      <c r="G41" s="91">
        <f t="shared" ref="G41:G58" si="5">C41*D41*48</f>
        <v>0</v>
      </c>
      <c r="I41" s="16"/>
      <c r="J41" s="16"/>
      <c r="P41" s="5"/>
      <c r="Q41" s="5"/>
    </row>
    <row r="42" spans="1:17" x14ac:dyDescent="0.3">
      <c r="A42" s="21">
        <v>34</v>
      </c>
      <c r="B42" s="97" t="str">
        <f>IF('Staffing Rates'!C43=0, " ",'Staffing Rates'!C43)</f>
        <v>MMIS Project Coordinator</v>
      </c>
      <c r="C42" s="96">
        <f>'Staffing Rates'!H43</f>
        <v>90.08</v>
      </c>
      <c r="D42" s="116">
        <v>0</v>
      </c>
      <c r="E42" s="96">
        <f t="shared" si="3"/>
        <v>0</v>
      </c>
      <c r="F42" s="96">
        <f t="shared" si="4"/>
        <v>0</v>
      </c>
      <c r="G42" s="91">
        <f t="shared" si="5"/>
        <v>0</v>
      </c>
      <c r="I42" s="16"/>
      <c r="J42" s="16"/>
      <c r="P42" s="5"/>
      <c r="Q42" s="5"/>
    </row>
    <row r="43" spans="1:17" x14ac:dyDescent="0.3">
      <c r="A43" s="21">
        <v>35</v>
      </c>
      <c r="B43" s="97" t="str">
        <f>IF('Staffing Rates'!C44=0, " ",'Staffing Rates'!C44)</f>
        <v>MMIS Technical Project Manager</v>
      </c>
      <c r="C43" s="96">
        <f>'Staffing Rates'!H44</f>
        <v>107.84</v>
      </c>
      <c r="D43" s="116">
        <v>0</v>
      </c>
      <c r="E43" s="96">
        <f t="shared" si="3"/>
        <v>0</v>
      </c>
      <c r="F43" s="96">
        <f t="shared" si="4"/>
        <v>0</v>
      </c>
      <c r="G43" s="91">
        <f t="shared" si="5"/>
        <v>0</v>
      </c>
      <c r="I43" s="16"/>
      <c r="J43" s="16"/>
      <c r="P43" s="5"/>
      <c r="Q43" s="5"/>
    </row>
    <row r="44" spans="1:17" x14ac:dyDescent="0.3">
      <c r="A44" s="21">
        <v>36</v>
      </c>
      <c r="B44" s="97" t="str">
        <f>IF('Staffing Rates'!C45=0, " ",'Staffing Rates'!C45)</f>
        <v>MMIS Technical Project Manager - Advanced</v>
      </c>
      <c r="C44" s="96">
        <f>'Staffing Rates'!H45</f>
        <v>153.24</v>
      </c>
      <c r="D44" s="116">
        <v>0</v>
      </c>
      <c r="E44" s="96">
        <f t="shared" si="3"/>
        <v>0</v>
      </c>
      <c r="F44" s="96">
        <f t="shared" si="4"/>
        <v>0</v>
      </c>
      <c r="G44" s="91">
        <f t="shared" si="5"/>
        <v>0</v>
      </c>
      <c r="I44" s="16"/>
      <c r="J44" s="16"/>
      <c r="P44" s="5"/>
      <c r="Q44" s="5"/>
    </row>
    <row r="45" spans="1:17" x14ac:dyDescent="0.3">
      <c r="A45" s="21">
        <v>37</v>
      </c>
      <c r="B45" s="97" t="str">
        <f>IF('Staffing Rates'!C46=0, " ",'Staffing Rates'!C46)</f>
        <v>MMIS Technical Project Manager - Senior</v>
      </c>
      <c r="C45" s="96">
        <f>'Staffing Rates'!H46</f>
        <v>164.82</v>
      </c>
      <c r="D45" s="116">
        <v>0</v>
      </c>
      <c r="E45" s="96">
        <f t="shared" si="3"/>
        <v>0</v>
      </c>
      <c r="F45" s="96">
        <f t="shared" si="4"/>
        <v>0</v>
      </c>
      <c r="G45" s="91">
        <f t="shared" si="5"/>
        <v>0</v>
      </c>
      <c r="I45" s="16"/>
      <c r="J45" s="16"/>
      <c r="P45" s="5"/>
      <c r="Q45" s="5"/>
    </row>
    <row r="46" spans="1:17" x14ac:dyDescent="0.3">
      <c r="A46" s="21">
        <v>38</v>
      </c>
      <c r="B46" s="97" t="str">
        <f>IF('Staffing Rates'!C47=0, " ",'Staffing Rates'!C47)</f>
        <v>MMIS Publication/Communication Analyst</v>
      </c>
      <c r="C46" s="96">
        <f>'Staffing Rates'!H47</f>
        <v>103.65</v>
      </c>
      <c r="D46" s="116">
        <v>0</v>
      </c>
      <c r="E46" s="96">
        <f t="shared" si="3"/>
        <v>0</v>
      </c>
      <c r="F46" s="96">
        <f t="shared" si="4"/>
        <v>0</v>
      </c>
      <c r="G46" s="91">
        <f t="shared" si="5"/>
        <v>0</v>
      </c>
      <c r="I46" s="16"/>
      <c r="J46" s="16"/>
      <c r="P46" s="5"/>
      <c r="Q46" s="5"/>
    </row>
    <row r="47" spans="1:17" x14ac:dyDescent="0.3">
      <c r="A47" s="21">
        <v>39</v>
      </c>
      <c r="B47" s="97" t="str">
        <f>IF('Staffing Rates'!C48=0, " ",'Staffing Rates'!C48)</f>
        <v>MMIS Quality Assurance Analyst</v>
      </c>
      <c r="C47" s="96">
        <f>'Staffing Rates'!H48</f>
        <v>111.34</v>
      </c>
      <c r="D47" s="116">
        <v>0</v>
      </c>
      <c r="E47" s="96">
        <f t="shared" si="3"/>
        <v>0</v>
      </c>
      <c r="F47" s="96">
        <f t="shared" si="4"/>
        <v>0</v>
      </c>
      <c r="G47" s="91">
        <f t="shared" si="5"/>
        <v>0</v>
      </c>
      <c r="I47" s="16"/>
      <c r="J47" s="16"/>
      <c r="P47" s="5"/>
      <c r="Q47" s="5"/>
    </row>
    <row r="48" spans="1:17" x14ac:dyDescent="0.3">
      <c r="A48" s="21">
        <v>40</v>
      </c>
      <c r="B48" s="97" t="str">
        <f>IF('Staffing Rates'!C49=0, " ",'Staffing Rates'!C49)</f>
        <v>MMIS Quality Assurance Analyst - Senior</v>
      </c>
      <c r="C48" s="96">
        <f>'Staffing Rates'!H49</f>
        <v>127.27</v>
      </c>
      <c r="D48" s="116">
        <v>0</v>
      </c>
      <c r="E48" s="96">
        <f t="shared" si="3"/>
        <v>0</v>
      </c>
      <c r="F48" s="96">
        <f t="shared" si="4"/>
        <v>0</v>
      </c>
      <c r="G48" s="91">
        <f t="shared" si="5"/>
        <v>0</v>
      </c>
      <c r="I48" s="16"/>
      <c r="J48" s="16"/>
      <c r="P48" s="5"/>
      <c r="Q48" s="5"/>
    </row>
    <row r="49" spans="1:17" x14ac:dyDescent="0.3">
      <c r="A49" s="21">
        <v>41</v>
      </c>
      <c r="B49" s="97" t="str">
        <f>IF('Staffing Rates'!C50=0, " ",'Staffing Rates'!C50)</f>
        <v>MMIS Quality Assurance Analyst - Advanced</v>
      </c>
      <c r="C49" s="96">
        <f>'Staffing Rates'!H50</f>
        <v>118.37</v>
      </c>
      <c r="D49" s="116">
        <v>0</v>
      </c>
      <c r="E49" s="96">
        <f t="shared" si="3"/>
        <v>0</v>
      </c>
      <c r="F49" s="96">
        <f t="shared" si="4"/>
        <v>0</v>
      </c>
      <c r="G49" s="91">
        <f t="shared" si="5"/>
        <v>0</v>
      </c>
      <c r="I49" s="16"/>
      <c r="J49" s="16"/>
      <c r="P49" s="5"/>
      <c r="Q49" s="5"/>
    </row>
    <row r="50" spans="1:17" x14ac:dyDescent="0.3">
      <c r="A50" s="21">
        <v>42</v>
      </c>
      <c r="B50" s="97" t="str">
        <f>IF('Staffing Rates'!C51=0, " ",'Staffing Rates'!C51)</f>
        <v>MMIS Clerk/Service Desk Agent - Manager</v>
      </c>
      <c r="C50" s="96">
        <f>'Staffing Rates'!H51</f>
        <v>120.53</v>
      </c>
      <c r="D50" s="116">
        <v>0</v>
      </c>
      <c r="E50" s="96">
        <f t="shared" si="3"/>
        <v>0</v>
      </c>
      <c r="F50" s="96">
        <f t="shared" si="4"/>
        <v>0</v>
      </c>
      <c r="G50" s="91">
        <f t="shared" si="5"/>
        <v>0</v>
      </c>
      <c r="I50" s="16"/>
      <c r="J50" s="16"/>
      <c r="P50" s="5"/>
      <c r="Q50" s="5"/>
    </row>
    <row r="51" spans="1:17" x14ac:dyDescent="0.3">
      <c r="A51" s="21">
        <v>43</v>
      </c>
      <c r="B51" s="97" t="str">
        <f>IF('Staffing Rates'!C52=0, " ",'Staffing Rates'!C52)</f>
        <v>MMIS Systems Administrator</v>
      </c>
      <c r="C51" s="96">
        <f>'Staffing Rates'!H52</f>
        <v>72.349999999999994</v>
      </c>
      <c r="D51" s="116">
        <v>0</v>
      </c>
      <c r="E51" s="96">
        <f t="shared" si="3"/>
        <v>0</v>
      </c>
      <c r="F51" s="96">
        <f t="shared" si="4"/>
        <v>0</v>
      </c>
      <c r="G51" s="91">
        <f t="shared" si="5"/>
        <v>0</v>
      </c>
      <c r="I51" s="16"/>
      <c r="J51" s="16"/>
      <c r="P51" s="5"/>
      <c r="Q51" s="5"/>
    </row>
    <row r="52" spans="1:17" x14ac:dyDescent="0.3">
      <c r="A52" s="21">
        <v>44</v>
      </c>
      <c r="B52" s="97" t="str">
        <f>IF('Staffing Rates'!C53=0, " ",'Staffing Rates'!C53)</f>
        <v>MMIS Quality Tester</v>
      </c>
      <c r="C52" s="96">
        <f>'Staffing Rates'!H53</f>
        <v>111.95</v>
      </c>
      <c r="D52" s="116">
        <v>0</v>
      </c>
      <c r="E52" s="96">
        <f t="shared" si="3"/>
        <v>0</v>
      </c>
      <c r="F52" s="96">
        <f t="shared" si="4"/>
        <v>0</v>
      </c>
      <c r="G52" s="91">
        <f t="shared" si="5"/>
        <v>0</v>
      </c>
      <c r="I52" s="16"/>
      <c r="J52" s="16"/>
      <c r="P52" s="5"/>
      <c r="Q52" s="5"/>
    </row>
    <row r="53" spans="1:17" x14ac:dyDescent="0.3">
      <c r="A53" s="21">
        <v>45</v>
      </c>
      <c r="B53" s="97" t="str">
        <f>IF('Staffing Rates'!C54=0, " ",'Staffing Rates'!C54)</f>
        <v>MMIS Quality Tester - Advanced</v>
      </c>
      <c r="C53" s="96">
        <f>'Staffing Rates'!H54</f>
        <v>116.78</v>
      </c>
      <c r="D53" s="116">
        <v>0</v>
      </c>
      <c r="E53" s="96">
        <f t="shared" si="3"/>
        <v>0</v>
      </c>
      <c r="F53" s="96">
        <f t="shared" si="4"/>
        <v>0</v>
      </c>
      <c r="G53" s="91">
        <f t="shared" si="5"/>
        <v>0</v>
      </c>
      <c r="I53" s="16"/>
      <c r="J53" s="16"/>
      <c r="P53" s="5"/>
      <c r="Q53" s="5"/>
    </row>
    <row r="54" spans="1:17" x14ac:dyDescent="0.3">
      <c r="A54" s="21">
        <v>46</v>
      </c>
      <c r="B54" s="97" t="str">
        <f>IF('Staffing Rates'!C55=0, " ",'Staffing Rates'!C55)</f>
        <v>MMIS Quality Tester - Senior</v>
      </c>
      <c r="C54" s="96">
        <f>'Staffing Rates'!H55</f>
        <v>120.38</v>
      </c>
      <c r="D54" s="116">
        <v>0</v>
      </c>
      <c r="E54" s="96">
        <f t="shared" si="3"/>
        <v>0</v>
      </c>
      <c r="F54" s="96">
        <f t="shared" si="4"/>
        <v>0</v>
      </c>
      <c r="G54" s="91">
        <f t="shared" si="5"/>
        <v>0</v>
      </c>
      <c r="I54" s="16"/>
      <c r="J54" s="16"/>
      <c r="P54" s="5"/>
      <c r="Q54" s="5"/>
    </row>
    <row r="55" spans="1:17" x14ac:dyDescent="0.3">
      <c r="A55" s="21">
        <v>47</v>
      </c>
      <c r="B55" s="97" t="str">
        <f>IF('Staffing Rates'!C56=0, " ",'Staffing Rates'!C56)</f>
        <v>MMIS Trainer</v>
      </c>
      <c r="C55" s="96">
        <f>'Staffing Rates'!H56</f>
        <v>132.91</v>
      </c>
      <c r="D55" s="116">
        <v>0</v>
      </c>
      <c r="E55" s="96">
        <f t="shared" si="3"/>
        <v>0</v>
      </c>
      <c r="F55" s="96">
        <f t="shared" si="4"/>
        <v>0</v>
      </c>
      <c r="G55" s="91">
        <f t="shared" si="5"/>
        <v>0</v>
      </c>
      <c r="I55" s="16"/>
      <c r="J55" s="16"/>
      <c r="P55" s="5"/>
      <c r="Q55" s="5"/>
    </row>
    <row r="56" spans="1:17" x14ac:dyDescent="0.3">
      <c r="A56" s="21">
        <v>48</v>
      </c>
      <c r="B56" s="97" t="str">
        <f>IF('Staffing Rates'!C57=0, " ",'Staffing Rates'!C57)</f>
        <v xml:space="preserve"> </v>
      </c>
      <c r="C56" s="96">
        <f>'Staffing Rates'!H57</f>
        <v>0</v>
      </c>
      <c r="D56" s="116"/>
      <c r="E56" s="96">
        <f t="shared" si="3"/>
        <v>0</v>
      </c>
      <c r="F56" s="96">
        <f t="shared" si="4"/>
        <v>0</v>
      </c>
      <c r="G56" s="91">
        <f t="shared" si="5"/>
        <v>0</v>
      </c>
      <c r="I56" s="16"/>
      <c r="J56" s="16"/>
      <c r="P56" s="5"/>
      <c r="Q56" s="5"/>
    </row>
    <row r="57" spans="1:17" x14ac:dyDescent="0.3">
      <c r="A57" s="21">
        <v>49</v>
      </c>
      <c r="B57" s="97" t="str">
        <f>IF('Staffing Rates'!C58=0, " ",'Staffing Rates'!C58)</f>
        <v xml:space="preserve"> </v>
      </c>
      <c r="C57" s="96">
        <f>'Staffing Rates'!H58</f>
        <v>0</v>
      </c>
      <c r="D57" s="116"/>
      <c r="E57" s="96">
        <f t="shared" si="3"/>
        <v>0</v>
      </c>
      <c r="F57" s="96">
        <f t="shared" si="4"/>
        <v>0</v>
      </c>
      <c r="G57" s="91">
        <f t="shared" si="5"/>
        <v>0</v>
      </c>
      <c r="I57" s="16"/>
      <c r="J57" s="16"/>
      <c r="P57" s="5"/>
      <c r="Q57" s="5"/>
    </row>
    <row r="58" spans="1:17" ht="15" thickBot="1" x14ac:dyDescent="0.35">
      <c r="A58" s="21">
        <v>50</v>
      </c>
      <c r="B58" s="97" t="str">
        <f>IF('Staffing Rates'!C59=0, " ",'Staffing Rates'!C59)</f>
        <v xml:space="preserve"> </v>
      </c>
      <c r="C58" s="96">
        <f>'Staffing Rates'!H59</f>
        <v>0</v>
      </c>
      <c r="D58" s="170"/>
      <c r="E58" s="164">
        <f t="shared" si="3"/>
        <v>0</v>
      </c>
      <c r="F58" s="164">
        <f t="shared" si="4"/>
        <v>0</v>
      </c>
      <c r="G58" s="165">
        <f t="shared" si="5"/>
        <v>0</v>
      </c>
      <c r="I58" s="16"/>
      <c r="J58" s="16"/>
      <c r="P58" s="5"/>
      <c r="Q58" s="5"/>
    </row>
    <row r="59" spans="1:17" ht="15" thickTop="1" x14ac:dyDescent="0.3">
      <c r="B59" s="276" t="s">
        <v>59</v>
      </c>
      <c r="C59" s="277"/>
      <c r="D59" s="169">
        <f>SUM(D9:D58)</f>
        <v>1352</v>
      </c>
      <c r="E59" s="162">
        <f>SUM(E9:E58)</f>
        <v>100555.52</v>
      </c>
      <c r="F59" s="162">
        <f>SUM(F9:F58)</f>
        <v>1206666.24</v>
      </c>
      <c r="G59" s="22">
        <f>SUM(G9:G58)</f>
        <v>4826664.96</v>
      </c>
      <c r="I59" s="16"/>
      <c r="J59" s="16"/>
      <c r="P59" s="5"/>
      <c r="Q59" s="5"/>
    </row>
    <row r="60" spans="1:17" x14ac:dyDescent="0.3">
      <c r="B60" s="92"/>
      <c r="C60"/>
      <c r="D60"/>
      <c r="E60"/>
      <c r="F60"/>
      <c r="G60"/>
      <c r="I60" s="16"/>
      <c r="J60" s="16"/>
      <c r="P60" s="5"/>
      <c r="Q60" s="5"/>
    </row>
    <row r="61" spans="1:17" x14ac:dyDescent="0.3">
      <c r="A61" s="5"/>
      <c r="B61" s="5"/>
      <c r="C61" s="5"/>
      <c r="D61" s="5"/>
      <c r="E61" s="5"/>
      <c r="F61" s="5"/>
      <c r="G61" s="5"/>
      <c r="I61" s="16"/>
      <c r="J61" s="16"/>
      <c r="K61" s="16"/>
      <c r="L61" s="16"/>
      <c r="M61" s="16"/>
      <c r="N61" s="16"/>
      <c r="O61" s="16"/>
    </row>
    <row r="62" spans="1:17" x14ac:dyDescent="0.3">
      <c r="A62" s="5"/>
      <c r="B62" s="5"/>
      <c r="C62" s="5"/>
      <c r="D62" s="5"/>
      <c r="E62" s="5"/>
      <c r="F62" s="5"/>
      <c r="G62" s="5"/>
      <c r="I62" s="16"/>
      <c r="J62" s="16"/>
      <c r="K62" s="16"/>
      <c r="L62" s="16"/>
      <c r="M62" s="16"/>
      <c r="N62" s="16"/>
      <c r="O62" s="16"/>
    </row>
    <row r="63" spans="1:17" x14ac:dyDescent="0.3">
      <c r="A63" s="5"/>
      <c r="B63" s="5"/>
      <c r="C63" s="5"/>
      <c r="D63" s="5"/>
      <c r="E63" s="5"/>
      <c r="F63" s="5"/>
      <c r="I63" s="16"/>
      <c r="J63" s="16"/>
      <c r="K63" s="16"/>
      <c r="L63" s="16"/>
      <c r="M63" s="16"/>
      <c r="N63" s="16"/>
      <c r="O63" s="16"/>
    </row>
    <row r="64" spans="1:17" ht="15.75" customHeight="1" x14ac:dyDescent="0.3">
      <c r="A64" s="5"/>
      <c r="B64" s="5"/>
      <c r="C64" s="5"/>
      <c r="D64" s="5"/>
      <c r="E64" s="5"/>
      <c r="F64" s="5"/>
      <c r="I64" s="16"/>
      <c r="J64" s="16"/>
      <c r="K64" s="16"/>
      <c r="L64" s="16"/>
      <c r="M64" s="16"/>
      <c r="N64" s="16"/>
      <c r="O64" s="16"/>
    </row>
    <row r="65" spans="1:15" ht="15.75" customHeight="1" x14ac:dyDescent="0.3">
      <c r="A65" s="5"/>
      <c r="B65" s="5"/>
      <c r="C65" s="5"/>
      <c r="D65" s="99"/>
      <c r="E65" s="99"/>
      <c r="F65" s="99"/>
      <c r="I65" s="16"/>
      <c r="J65" s="16"/>
      <c r="K65" s="16"/>
      <c r="L65" s="16"/>
      <c r="M65" s="16"/>
      <c r="N65" s="16"/>
      <c r="O65" s="16"/>
    </row>
    <row r="66" spans="1:15" ht="15.75" customHeight="1" x14ac:dyDescent="0.3">
      <c r="A66" s="5"/>
      <c r="B66" s="5"/>
      <c r="C66" s="5"/>
      <c r="D66" s="98"/>
      <c r="E66" s="98"/>
      <c r="F66" s="98"/>
      <c r="I66" s="16"/>
      <c r="J66" s="16"/>
      <c r="K66" s="16"/>
      <c r="L66" s="16"/>
      <c r="M66" s="16"/>
      <c r="N66" s="16"/>
      <c r="O66" s="16"/>
    </row>
    <row r="67" spans="1:15" ht="15.75" customHeight="1" x14ac:dyDescent="0.3">
      <c r="A67" s="5"/>
      <c r="B67" s="5"/>
      <c r="C67" s="5"/>
      <c r="D67" s="5"/>
      <c r="E67" s="5"/>
      <c r="F67" s="5"/>
      <c r="I67" s="16"/>
      <c r="J67" s="16"/>
      <c r="K67" s="16"/>
      <c r="L67" s="16"/>
      <c r="M67" s="16"/>
      <c r="N67" s="16"/>
      <c r="O67" s="16"/>
    </row>
    <row r="68" spans="1:15" ht="15.75" customHeight="1" x14ac:dyDescent="0.3">
      <c r="A68" s="5"/>
      <c r="B68" s="5"/>
      <c r="C68" s="5"/>
      <c r="D68" s="5"/>
      <c r="E68" s="5"/>
      <c r="F68" s="5"/>
      <c r="I68" s="16"/>
      <c r="J68" s="16"/>
      <c r="K68" s="16"/>
      <c r="L68" s="16"/>
      <c r="M68" s="16"/>
      <c r="N68" s="16"/>
      <c r="O68" s="16"/>
    </row>
    <row r="69" spans="1:15" x14ac:dyDescent="0.3">
      <c r="A69" s="5"/>
      <c r="B69" s="5"/>
      <c r="C69" s="5"/>
      <c r="D69" s="5"/>
      <c r="E69" s="5"/>
      <c r="F69" s="5"/>
      <c r="I69" s="16"/>
      <c r="J69" s="16"/>
      <c r="K69" s="16"/>
      <c r="L69" s="16"/>
      <c r="M69" s="16"/>
      <c r="N69" s="16"/>
      <c r="O69" s="16"/>
    </row>
    <row r="70" spans="1:15" x14ac:dyDescent="0.3">
      <c r="A70" s="5"/>
      <c r="B70" s="5"/>
      <c r="C70" s="5"/>
      <c r="D70" s="5"/>
      <c r="E70" s="5"/>
      <c r="F70" s="5"/>
      <c r="I70" s="16"/>
      <c r="J70" s="16"/>
      <c r="K70" s="16"/>
      <c r="L70" s="16"/>
      <c r="M70" s="16"/>
      <c r="N70" s="16"/>
      <c r="O70" s="16"/>
    </row>
    <row r="71" spans="1:15" x14ac:dyDescent="0.3">
      <c r="A71" s="5"/>
      <c r="B71" s="5"/>
      <c r="C71" s="5"/>
      <c r="D71" s="5"/>
      <c r="E71" s="5"/>
      <c r="F71" s="5"/>
      <c r="I71" s="16"/>
      <c r="J71" s="16"/>
      <c r="K71" s="16"/>
      <c r="L71" s="16"/>
      <c r="M71" s="16"/>
      <c r="N71" s="16"/>
      <c r="O71" s="16"/>
    </row>
    <row r="72" spans="1:15" x14ac:dyDescent="0.3">
      <c r="A72" s="5"/>
      <c r="B72" s="5"/>
      <c r="C72" s="5"/>
      <c r="D72" s="5"/>
      <c r="E72" s="5"/>
      <c r="F72" s="5"/>
      <c r="I72" s="16"/>
      <c r="J72" s="16"/>
      <c r="K72" s="16"/>
      <c r="L72" s="16"/>
      <c r="M72" s="16"/>
      <c r="N72" s="16"/>
      <c r="O72" s="16"/>
    </row>
    <row r="73" spans="1:15" x14ac:dyDescent="0.3">
      <c r="A73" s="5"/>
      <c r="B73" s="5"/>
      <c r="C73" s="5"/>
      <c r="D73" s="5"/>
      <c r="E73" s="5"/>
      <c r="F73" s="5"/>
      <c r="I73" s="16"/>
      <c r="J73" s="16"/>
      <c r="K73" s="16"/>
      <c r="L73" s="16"/>
      <c r="M73" s="16"/>
      <c r="N73" s="16"/>
      <c r="O73" s="16"/>
    </row>
    <row r="74" spans="1:15" x14ac:dyDescent="0.3">
      <c r="A74" s="5"/>
      <c r="B74" s="5"/>
      <c r="C74" s="5"/>
      <c r="D74" s="5"/>
      <c r="E74" s="5"/>
      <c r="F74" s="5"/>
      <c r="I74" s="16"/>
      <c r="J74" s="16"/>
      <c r="K74" s="16"/>
      <c r="L74" s="16"/>
      <c r="M74" s="16"/>
      <c r="N74" s="16"/>
      <c r="O74" s="16"/>
    </row>
    <row r="75" spans="1:15" x14ac:dyDescent="0.3">
      <c r="A75" s="5"/>
      <c r="B75" s="5"/>
      <c r="C75" s="5"/>
      <c r="D75" s="5"/>
      <c r="E75" s="5"/>
      <c r="F75" s="5"/>
      <c r="I75" s="16"/>
      <c r="J75" s="16"/>
      <c r="K75" s="16"/>
      <c r="L75" s="16"/>
      <c r="M75" s="16"/>
      <c r="N75" s="16"/>
      <c r="O75" s="16"/>
    </row>
    <row r="76" spans="1:15" x14ac:dyDescent="0.3">
      <c r="A76" s="5"/>
      <c r="B76" s="5"/>
      <c r="C76" s="5"/>
      <c r="D76" s="5"/>
      <c r="E76" s="5"/>
      <c r="F76" s="5"/>
      <c r="I76" s="16"/>
      <c r="J76" s="16"/>
      <c r="K76" s="16"/>
      <c r="L76" s="16"/>
      <c r="M76" s="16"/>
      <c r="N76" s="16"/>
      <c r="O76" s="16"/>
    </row>
    <row r="77" spans="1:15" x14ac:dyDescent="0.3">
      <c r="A77" s="5"/>
      <c r="B77" s="5"/>
      <c r="C77" s="5"/>
      <c r="D77" s="5"/>
      <c r="E77" s="5"/>
      <c r="F77" s="5"/>
      <c r="I77" s="16"/>
      <c r="J77" s="16"/>
      <c r="K77" s="16"/>
      <c r="L77" s="16"/>
      <c r="M77" s="16"/>
      <c r="N77" s="16"/>
      <c r="O77" s="16"/>
    </row>
    <row r="78" spans="1:15" x14ac:dyDescent="0.3">
      <c r="A78" s="5"/>
      <c r="B78" s="5"/>
      <c r="C78" s="5"/>
      <c r="D78" s="5"/>
      <c r="E78" s="5"/>
      <c r="F78" s="5"/>
      <c r="I78" s="16"/>
      <c r="J78" s="16"/>
      <c r="K78" s="16"/>
      <c r="L78" s="16"/>
      <c r="M78" s="16"/>
      <c r="N78" s="16"/>
      <c r="O78" s="16"/>
    </row>
    <row r="79" spans="1:15" x14ac:dyDescent="0.3">
      <c r="A79" s="5"/>
      <c r="B79" s="5"/>
      <c r="C79" s="5"/>
      <c r="D79" s="5"/>
      <c r="E79" s="5"/>
      <c r="F79" s="5"/>
      <c r="I79" s="16"/>
      <c r="J79" s="16"/>
      <c r="K79" s="16"/>
      <c r="L79" s="16"/>
      <c r="M79" s="16"/>
      <c r="N79" s="16"/>
      <c r="O79" s="16"/>
    </row>
    <row r="80" spans="1:15" x14ac:dyDescent="0.3">
      <c r="A80" s="5"/>
      <c r="B80" s="5"/>
      <c r="C80" s="5"/>
      <c r="D80" s="5"/>
      <c r="E80" s="5"/>
      <c r="F80" s="5"/>
      <c r="I80" s="16"/>
      <c r="J80" s="16"/>
      <c r="K80" s="16"/>
      <c r="L80" s="16"/>
      <c r="M80" s="16"/>
      <c r="N80" s="16"/>
      <c r="O80" s="16"/>
    </row>
    <row r="81" spans="1:15" x14ac:dyDescent="0.3">
      <c r="A81" s="5"/>
      <c r="B81" s="5"/>
      <c r="C81" s="5"/>
      <c r="D81" s="5"/>
      <c r="E81" s="5"/>
      <c r="F81" s="5"/>
      <c r="I81" s="16"/>
      <c r="J81" s="16"/>
      <c r="K81" s="16"/>
      <c r="L81" s="16"/>
      <c r="M81" s="16"/>
      <c r="N81" s="16"/>
      <c r="O81" s="16"/>
    </row>
    <row r="82" spans="1:15" x14ac:dyDescent="0.3">
      <c r="A82" s="5"/>
      <c r="B82" s="5"/>
      <c r="C82" s="5"/>
      <c r="D82" s="5"/>
      <c r="E82" s="5"/>
      <c r="F82" s="5"/>
      <c r="I82" s="16"/>
      <c r="J82" s="16"/>
      <c r="K82" s="16"/>
      <c r="L82" s="16"/>
      <c r="M82" s="16"/>
      <c r="N82" s="16"/>
      <c r="O82" s="16"/>
    </row>
    <row r="83" spans="1:15" x14ac:dyDescent="0.3">
      <c r="A83" s="5"/>
      <c r="B83" s="5"/>
      <c r="C83" s="5"/>
      <c r="D83" s="5"/>
      <c r="E83" s="5"/>
      <c r="F83" s="5"/>
      <c r="I83" s="16"/>
      <c r="J83" s="16"/>
      <c r="K83" s="16"/>
      <c r="L83" s="16"/>
      <c r="M83" s="16"/>
      <c r="N83" s="16"/>
      <c r="O83" s="16"/>
    </row>
    <row r="84" spans="1:15" x14ac:dyDescent="0.3">
      <c r="A84" s="5"/>
      <c r="B84" s="5"/>
      <c r="C84" s="5"/>
      <c r="D84" s="5"/>
      <c r="E84" s="5"/>
      <c r="F84" s="5"/>
      <c r="I84" s="16"/>
      <c r="J84" s="16"/>
      <c r="K84" s="16"/>
      <c r="L84" s="16"/>
      <c r="M84" s="16"/>
      <c r="N84" s="16"/>
      <c r="O84" s="16"/>
    </row>
    <row r="85" spans="1:15" x14ac:dyDescent="0.3">
      <c r="A85" s="5"/>
      <c r="B85" s="5"/>
      <c r="C85" s="5"/>
      <c r="D85" s="5"/>
      <c r="E85" s="5"/>
      <c r="F85" s="5"/>
      <c r="G85" s="5"/>
      <c r="I85" s="16"/>
      <c r="J85" s="16"/>
      <c r="K85" s="16"/>
      <c r="L85" s="16"/>
      <c r="M85" s="16"/>
      <c r="N85" s="16"/>
      <c r="O85" s="16"/>
    </row>
    <row r="86" spans="1:15" x14ac:dyDescent="0.3">
      <c r="A86" s="5"/>
      <c r="B86" s="5"/>
      <c r="C86" s="5"/>
      <c r="D86" s="5"/>
      <c r="E86" s="5"/>
      <c r="F86" s="5"/>
      <c r="G86" s="5"/>
      <c r="I86" s="16"/>
      <c r="J86" s="16"/>
      <c r="K86" s="16"/>
      <c r="L86" s="16"/>
      <c r="M86" s="16"/>
      <c r="N86" s="16"/>
      <c r="O86" s="16"/>
    </row>
  </sheetData>
  <sheetProtection algorithmName="SHA-512" hashValue="mjFdRpqvDLygn/toZtXhBZbc0rkNZaCuLdHiG73BBGf7W5x51o9Rb/WODQfX/6k08UZ+nf65WXfLL2uN5nbfqQ==" saltValue="rD2/hYtuj9MDdtIujS8g9A==" spinCount="100000" sheet="1" objects="1" scenarios="1"/>
  <mergeCells count="4">
    <mergeCell ref="F2:G2"/>
    <mergeCell ref="F3:G3"/>
    <mergeCell ref="B5:G5"/>
    <mergeCell ref="B59:C59"/>
  </mergeCells>
  <pageMargins left="0.25" right="0.25" top="0.75" bottom="0.75" header="0.3" footer="0.3"/>
  <pageSetup scale="41" fitToHeight="0" orientation="landscape" horizontalDpi="1200" verticalDpi="1200" r:id="rId1"/>
  <ignoredErrors>
    <ignoredError sqref="B9:C12 E9:F58 C13:C58 B13:B54 B55:B58" unlocked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009304-B948-486A-BB59-4FC9E8E8C861}">
  <dimension ref="A1:Q86"/>
  <sheetViews>
    <sheetView showGridLines="0" zoomScale="91" zoomScaleNormal="91" workbookViewId="0">
      <selection activeCell="F2" sqref="F2:G2"/>
    </sheetView>
  </sheetViews>
  <sheetFormatPr defaultColWidth="9.21875" defaultRowHeight="14.4" x14ac:dyDescent="0.3"/>
  <cols>
    <col min="1" max="1" width="4.77734375" style="16" customWidth="1"/>
    <col min="2" max="2" width="49.5546875" style="16" customWidth="1"/>
    <col min="3" max="4" width="19.5546875" style="16" customWidth="1"/>
    <col min="5" max="6" width="23.5546875" style="16" customWidth="1"/>
    <col min="7" max="7" width="24.44140625" style="16" customWidth="1"/>
    <col min="8" max="8" width="23.5546875" style="16" customWidth="1"/>
    <col min="9" max="15" width="23.5546875" style="5" customWidth="1"/>
    <col min="16" max="19" width="23.5546875" style="16" customWidth="1"/>
    <col min="20" max="20" width="22.5546875" style="16" customWidth="1"/>
    <col min="21" max="22" width="25.5546875" style="16" customWidth="1"/>
    <col min="23" max="23" width="15.21875" style="16" bestFit="1" customWidth="1"/>
    <col min="24" max="16384" width="9.21875" style="16"/>
  </cols>
  <sheetData>
    <row r="1" spans="1:17" s="11" customFormat="1" ht="16.8" x14ac:dyDescent="0.3">
      <c r="A1" s="83" t="s">
        <v>3</v>
      </c>
      <c r="B1" s="10"/>
      <c r="C1" s="10"/>
      <c r="D1" s="10"/>
      <c r="E1" s="10"/>
      <c r="F1" s="10"/>
      <c r="G1" s="10"/>
      <c r="H1" s="10"/>
      <c r="I1" s="5"/>
      <c r="J1" s="5"/>
      <c r="K1" s="5"/>
      <c r="L1" s="5"/>
      <c r="M1" s="5"/>
      <c r="N1" s="5"/>
      <c r="O1" s="5"/>
    </row>
    <row r="2" spans="1:17" s="11" customFormat="1" ht="15" customHeight="1" x14ac:dyDescent="0.3">
      <c r="A2" s="83" t="s">
        <v>1</v>
      </c>
      <c r="B2" s="10"/>
      <c r="C2" s="10"/>
      <c r="D2" s="10"/>
      <c r="E2" s="10"/>
      <c r="F2" s="221" t="str">
        <f>IF('Cost Proposal Summary'!E2="","",'Cost Proposal Summary'!E2)</f>
        <v>Gainwell Technologies</v>
      </c>
      <c r="G2" s="221"/>
      <c r="H2" s="5"/>
      <c r="I2" s="5"/>
      <c r="J2" s="5"/>
      <c r="K2" s="5"/>
      <c r="L2" s="5"/>
      <c r="M2" s="5"/>
      <c r="N2" s="5"/>
    </row>
    <row r="3" spans="1:17" s="11" customFormat="1" ht="16.5" customHeight="1" x14ac:dyDescent="0.3">
      <c r="A3" s="12" t="s">
        <v>119</v>
      </c>
      <c r="B3" s="10"/>
      <c r="C3" s="10"/>
      <c r="D3" s="10"/>
      <c r="E3" s="10"/>
      <c r="F3" s="222" t="s">
        <v>6</v>
      </c>
      <c r="G3" s="222"/>
      <c r="H3" s="5"/>
      <c r="I3" s="5"/>
      <c r="J3" s="5"/>
      <c r="K3" s="5"/>
      <c r="L3" s="5"/>
      <c r="M3" s="5"/>
      <c r="N3" s="5"/>
    </row>
    <row r="4" spans="1:17" s="11" customFormat="1" x14ac:dyDescent="0.3">
      <c r="A4" s="14"/>
      <c r="B4" s="14"/>
      <c r="C4" s="14"/>
      <c r="D4" s="15"/>
      <c r="E4" s="15"/>
      <c r="F4" s="15"/>
      <c r="G4" s="15"/>
      <c r="H4" s="15"/>
      <c r="I4" s="5"/>
      <c r="J4" s="5"/>
      <c r="K4" s="5"/>
      <c r="L4" s="5"/>
      <c r="M4" s="5"/>
      <c r="N4" s="5"/>
      <c r="O4" s="5"/>
    </row>
    <row r="5" spans="1:17" ht="84.6" customHeight="1" x14ac:dyDescent="0.3">
      <c r="B5" s="252" t="s">
        <v>120</v>
      </c>
      <c r="C5" s="252"/>
      <c r="D5" s="252"/>
      <c r="E5" s="252"/>
      <c r="F5" s="252"/>
      <c r="G5" s="252"/>
      <c r="H5" s="24"/>
    </row>
    <row r="7" spans="1:17" s="18" customFormat="1" ht="18.75" customHeight="1" x14ac:dyDescent="0.3">
      <c r="A7" s="134" t="s">
        <v>121</v>
      </c>
      <c r="I7" s="19"/>
      <c r="J7" s="19"/>
      <c r="K7" s="19"/>
      <c r="L7" s="19"/>
      <c r="M7" s="19"/>
      <c r="N7" s="19"/>
      <c r="O7" s="19"/>
    </row>
    <row r="8" spans="1:17" ht="41.4" x14ac:dyDescent="0.3">
      <c r="A8" s="20" t="s">
        <v>39</v>
      </c>
      <c r="B8" s="135" t="s">
        <v>56</v>
      </c>
      <c r="C8" s="191" t="s">
        <v>38</v>
      </c>
      <c r="D8" s="191" t="s">
        <v>71</v>
      </c>
      <c r="E8" s="191" t="s">
        <v>72</v>
      </c>
      <c r="F8" s="191" t="s">
        <v>73</v>
      </c>
      <c r="G8" s="191" t="s">
        <v>122</v>
      </c>
      <c r="I8" s="16"/>
      <c r="J8" s="16"/>
      <c r="P8" s="5"/>
      <c r="Q8" s="5"/>
    </row>
    <row r="9" spans="1:17" x14ac:dyDescent="0.3">
      <c r="A9" s="21">
        <v>1</v>
      </c>
      <c r="B9" s="97" t="str">
        <f>'Staffing Rates'!C10</f>
        <v>Chief Executive Officer</v>
      </c>
      <c r="C9" s="96">
        <f>'Staffing Rates'!H10</f>
        <v>358.8</v>
      </c>
      <c r="D9" s="116">
        <v>0</v>
      </c>
      <c r="E9" s="96">
        <f>C9*D9</f>
        <v>0</v>
      </c>
      <c r="F9" s="96">
        <f>C9*D9*12</f>
        <v>0</v>
      </c>
      <c r="G9" s="91">
        <f t="shared" ref="G9:G21" si="0">C9*D9*48</f>
        <v>0</v>
      </c>
      <c r="I9" s="16"/>
      <c r="J9" s="16"/>
      <c r="P9" s="5"/>
      <c r="Q9" s="5"/>
    </row>
    <row r="10" spans="1:17" x14ac:dyDescent="0.3">
      <c r="A10" s="21">
        <v>2</v>
      </c>
      <c r="B10" s="97" t="str">
        <f>'Staffing Rates'!C11</f>
        <v>Chief Financial Officer</v>
      </c>
      <c r="C10" s="96">
        <f>'Staffing Rates'!H11</f>
        <v>173.24</v>
      </c>
      <c r="D10" s="116">
        <v>0</v>
      </c>
      <c r="E10" s="96">
        <f t="shared" ref="E10:E21" si="1">C10*D10</f>
        <v>0</v>
      </c>
      <c r="F10" s="96">
        <f t="shared" ref="F10:F21" si="2">C10*D10*12</f>
        <v>0</v>
      </c>
      <c r="G10" s="91">
        <f t="shared" si="0"/>
        <v>0</v>
      </c>
      <c r="I10" s="16"/>
      <c r="J10" s="16"/>
      <c r="P10" s="5"/>
      <c r="Q10" s="5"/>
    </row>
    <row r="11" spans="1:17" x14ac:dyDescent="0.3">
      <c r="A11" s="21">
        <v>3</v>
      </c>
      <c r="B11" s="97" t="str">
        <f>'Staffing Rates'!C12</f>
        <v>Account Manager</v>
      </c>
      <c r="C11" s="96">
        <f>'Staffing Rates'!H12</f>
        <v>293.56</v>
      </c>
      <c r="D11" s="116">
        <v>0</v>
      </c>
      <c r="E11" s="96">
        <f t="shared" si="1"/>
        <v>0</v>
      </c>
      <c r="F11" s="96">
        <f t="shared" si="2"/>
        <v>0</v>
      </c>
      <c r="G11" s="91">
        <f t="shared" si="0"/>
        <v>0</v>
      </c>
      <c r="I11" s="16"/>
      <c r="J11" s="16"/>
      <c r="P11" s="5"/>
      <c r="Q11" s="5"/>
    </row>
    <row r="12" spans="1:17" x14ac:dyDescent="0.3">
      <c r="A12" s="21">
        <v>4</v>
      </c>
      <c r="B12" s="97" t="str">
        <f>'Staffing Rates'!C13</f>
        <v>Compliance Officer</v>
      </c>
      <c r="C12" s="96">
        <f>'Staffing Rates'!H13</f>
        <v>178.81</v>
      </c>
      <c r="D12" s="116">
        <v>0</v>
      </c>
      <c r="E12" s="96">
        <f t="shared" si="1"/>
        <v>0</v>
      </c>
      <c r="F12" s="96">
        <f t="shared" si="2"/>
        <v>0</v>
      </c>
      <c r="G12" s="91">
        <f t="shared" si="0"/>
        <v>0</v>
      </c>
      <c r="I12" s="16"/>
      <c r="J12" s="16"/>
      <c r="P12" s="5"/>
      <c r="Q12" s="5"/>
    </row>
    <row r="13" spans="1:17" x14ac:dyDescent="0.3">
      <c r="A13" s="21">
        <v>5</v>
      </c>
      <c r="B13" s="97" t="str">
        <f>'Staffing Rates'!C14</f>
        <v>Member Services Manager</v>
      </c>
      <c r="C13" s="96">
        <f>'Staffing Rates'!H14</f>
        <v>182.26</v>
      </c>
      <c r="D13" s="116">
        <v>0</v>
      </c>
      <c r="E13" s="96">
        <f t="shared" si="1"/>
        <v>0</v>
      </c>
      <c r="F13" s="96">
        <f t="shared" si="2"/>
        <v>0</v>
      </c>
      <c r="G13" s="91">
        <f t="shared" si="0"/>
        <v>0</v>
      </c>
      <c r="I13" s="16"/>
      <c r="J13" s="16"/>
      <c r="P13" s="5"/>
      <c r="Q13" s="5"/>
    </row>
    <row r="14" spans="1:17" x14ac:dyDescent="0.3">
      <c r="A14" s="21">
        <v>6</v>
      </c>
      <c r="B14" s="97" t="str">
        <f>'Staffing Rates'!C15</f>
        <v>Provider Services Manager</v>
      </c>
      <c r="C14" s="96">
        <f>'Staffing Rates'!H15</f>
        <v>182.26</v>
      </c>
      <c r="D14" s="116">
        <v>0</v>
      </c>
      <c r="E14" s="96">
        <f t="shared" si="1"/>
        <v>0</v>
      </c>
      <c r="F14" s="96">
        <f t="shared" si="2"/>
        <v>0</v>
      </c>
      <c r="G14" s="91">
        <f t="shared" si="0"/>
        <v>0</v>
      </c>
      <c r="I14" s="16"/>
      <c r="J14" s="16"/>
      <c r="P14" s="5"/>
      <c r="Q14" s="5"/>
    </row>
    <row r="15" spans="1:17" x14ac:dyDescent="0.3">
      <c r="A15" s="21">
        <v>7</v>
      </c>
      <c r="B15" s="97" t="str">
        <f>'Staffing Rates'!C16</f>
        <v>MMIS Project Manager</v>
      </c>
      <c r="C15" s="96">
        <f>'Staffing Rates'!H16</f>
        <v>196.1</v>
      </c>
      <c r="D15" s="116">
        <v>0</v>
      </c>
      <c r="E15" s="96">
        <f t="shared" si="1"/>
        <v>0</v>
      </c>
      <c r="F15" s="96">
        <f t="shared" si="2"/>
        <v>0</v>
      </c>
      <c r="G15" s="91">
        <f t="shared" si="0"/>
        <v>0</v>
      </c>
      <c r="I15" s="16"/>
      <c r="J15" s="16"/>
      <c r="P15" s="5"/>
      <c r="Q15" s="5"/>
    </row>
    <row r="16" spans="1:17" x14ac:dyDescent="0.3">
      <c r="A16" s="21">
        <v>8</v>
      </c>
      <c r="B16" s="97" t="str">
        <f>'Staffing Rates'!C17</f>
        <v>Quality Assurance Manager</v>
      </c>
      <c r="C16" s="96">
        <f>'Staffing Rates'!H17</f>
        <v>163.09</v>
      </c>
      <c r="D16" s="116">
        <v>0</v>
      </c>
      <c r="E16" s="96">
        <f t="shared" si="1"/>
        <v>0</v>
      </c>
      <c r="F16" s="96">
        <f t="shared" si="2"/>
        <v>0</v>
      </c>
      <c r="G16" s="91">
        <f t="shared" si="0"/>
        <v>0</v>
      </c>
      <c r="I16" s="16"/>
      <c r="J16" s="16"/>
      <c r="P16" s="5"/>
      <c r="Q16" s="5"/>
    </row>
    <row r="17" spans="1:17" x14ac:dyDescent="0.3">
      <c r="A17" s="21">
        <v>9</v>
      </c>
      <c r="B17" s="97" t="str">
        <f>IF('Staffing Rates'!C18=0, " ",'Staffing Rates'!C18)</f>
        <v>MMIS Data Compliance Manager</v>
      </c>
      <c r="C17" s="96">
        <f>'Staffing Rates'!H18</f>
        <v>193.66</v>
      </c>
      <c r="D17" s="116">
        <v>0</v>
      </c>
      <c r="E17" s="96">
        <f t="shared" si="1"/>
        <v>0</v>
      </c>
      <c r="F17" s="96">
        <f t="shared" si="2"/>
        <v>0</v>
      </c>
      <c r="G17" s="91">
        <f t="shared" si="0"/>
        <v>0</v>
      </c>
      <c r="I17" s="16"/>
      <c r="J17" s="16"/>
      <c r="P17" s="5"/>
      <c r="Q17" s="5"/>
    </row>
    <row r="18" spans="1:17" x14ac:dyDescent="0.3">
      <c r="A18" s="21">
        <v>10</v>
      </c>
      <c r="B18" s="97" t="str">
        <f>IF('Staffing Rates'!C19=0, " ",'Staffing Rates'!C19)</f>
        <v>MMIS Account Security Officer</v>
      </c>
      <c r="C18" s="96">
        <f>'Staffing Rates'!H19</f>
        <v>145.69</v>
      </c>
      <c r="D18" s="116">
        <v>0</v>
      </c>
      <c r="E18" s="96">
        <f>C18*D18</f>
        <v>0</v>
      </c>
      <c r="F18" s="96">
        <f>C18*D18*12</f>
        <v>0</v>
      </c>
      <c r="G18" s="91">
        <f>C18*D18*48</f>
        <v>0</v>
      </c>
      <c r="I18" s="16"/>
      <c r="J18" s="16"/>
      <c r="P18" s="5"/>
      <c r="Q18" s="5"/>
    </row>
    <row r="19" spans="1:17" x14ac:dyDescent="0.3">
      <c r="A19" s="21">
        <v>11</v>
      </c>
      <c r="B19" s="97" t="str">
        <f>IF('Staffing Rates'!C20=0, " ",'Staffing Rates'!C20)</f>
        <v>MMIS Technical Architect</v>
      </c>
      <c r="C19" s="96">
        <f>'Staffing Rates'!H20</f>
        <v>194.35</v>
      </c>
      <c r="D19" s="116">
        <v>0</v>
      </c>
      <c r="E19" s="96">
        <f t="shared" si="1"/>
        <v>0</v>
      </c>
      <c r="F19" s="96">
        <f t="shared" si="2"/>
        <v>0</v>
      </c>
      <c r="G19" s="91">
        <f t="shared" si="0"/>
        <v>0</v>
      </c>
      <c r="I19" s="16"/>
      <c r="J19" s="16"/>
      <c r="P19" s="5"/>
      <c r="Q19" s="5"/>
    </row>
    <row r="20" spans="1:17" x14ac:dyDescent="0.3">
      <c r="A20" s="21">
        <v>12</v>
      </c>
      <c r="B20" s="97" t="str">
        <f>IF('Staffing Rates'!C21=0, " ",'Staffing Rates'!C21)</f>
        <v>MMIS Business Analyst</v>
      </c>
      <c r="C20" s="96">
        <f>'Staffing Rates'!H21</f>
        <v>98.29</v>
      </c>
      <c r="D20" s="116">
        <v>0</v>
      </c>
      <c r="E20" s="96">
        <f t="shared" si="1"/>
        <v>0</v>
      </c>
      <c r="F20" s="96">
        <f t="shared" si="2"/>
        <v>0</v>
      </c>
      <c r="G20" s="91">
        <f t="shared" si="0"/>
        <v>0</v>
      </c>
      <c r="I20" s="16"/>
      <c r="J20" s="16"/>
      <c r="P20" s="5"/>
      <c r="Q20" s="5"/>
    </row>
    <row r="21" spans="1:17" x14ac:dyDescent="0.3">
      <c r="A21" s="21">
        <v>13</v>
      </c>
      <c r="B21" s="97" t="str">
        <f>IF('Staffing Rates'!C22=0, " ",'Staffing Rates'!C22)</f>
        <v>MMIS Business Analyst - Advanced</v>
      </c>
      <c r="C21" s="96">
        <f>'Staffing Rates'!H22</f>
        <v>112.7</v>
      </c>
      <c r="D21" s="116">
        <v>0</v>
      </c>
      <c r="E21" s="96">
        <f t="shared" si="1"/>
        <v>0</v>
      </c>
      <c r="F21" s="96">
        <f t="shared" si="2"/>
        <v>0</v>
      </c>
      <c r="G21" s="91">
        <f t="shared" si="0"/>
        <v>0</v>
      </c>
      <c r="I21" s="16"/>
      <c r="J21" s="16"/>
      <c r="P21" s="5"/>
      <c r="Q21" s="5"/>
    </row>
    <row r="22" spans="1:17" x14ac:dyDescent="0.3">
      <c r="A22" s="21">
        <v>14</v>
      </c>
      <c r="B22" s="97" t="str">
        <f>IF('Staffing Rates'!C23=0, " ",'Staffing Rates'!C23)</f>
        <v>MMIS Business Analyst - Senior</v>
      </c>
      <c r="C22" s="96">
        <f>'Staffing Rates'!H23</f>
        <v>125.45</v>
      </c>
      <c r="D22" s="116">
        <v>208</v>
      </c>
      <c r="E22" s="96">
        <f>C22*D22</f>
        <v>26093.600000000002</v>
      </c>
      <c r="F22" s="96">
        <f>C22*D22*12</f>
        <v>313123.20000000001</v>
      </c>
      <c r="G22" s="91">
        <f>C22*D22*48</f>
        <v>1252492.8</v>
      </c>
      <c r="I22" s="16"/>
      <c r="J22" s="16"/>
      <c r="P22" s="5"/>
      <c r="Q22" s="5"/>
    </row>
    <row r="23" spans="1:17" x14ac:dyDescent="0.3">
      <c r="A23" s="21">
        <v>15</v>
      </c>
      <c r="B23" s="97" t="str">
        <f>IF('Staffing Rates'!C24=0, " ",'Staffing Rates'!C24)</f>
        <v>MMIS Claims Manager</v>
      </c>
      <c r="C23" s="96">
        <f>'Staffing Rates'!H24</f>
        <v>182.26</v>
      </c>
      <c r="D23" s="116">
        <v>0</v>
      </c>
      <c r="E23" s="96">
        <f t="shared" ref="E23:E58" si="3">C23*D23</f>
        <v>0</v>
      </c>
      <c r="F23" s="96">
        <f t="shared" ref="F23:F58" si="4">C23*D23*12</f>
        <v>0</v>
      </c>
      <c r="G23" s="91">
        <f t="shared" ref="G23:G58" si="5">C23*D23*48</f>
        <v>0</v>
      </c>
      <c r="I23" s="16"/>
      <c r="J23" s="16"/>
      <c r="P23" s="5"/>
      <c r="Q23" s="5"/>
    </row>
    <row r="24" spans="1:17" x14ac:dyDescent="0.3">
      <c r="A24" s="21">
        <v>16</v>
      </c>
      <c r="B24" s="97" t="str">
        <f>IF('Staffing Rates'!C25=0, " ",'Staffing Rates'!C25)</f>
        <v>MMIS Clerk/Service Desk Agent</v>
      </c>
      <c r="C24" s="96">
        <f>'Staffing Rates'!H25</f>
        <v>45.43</v>
      </c>
      <c r="D24" s="116">
        <v>286</v>
      </c>
      <c r="E24" s="96">
        <f t="shared" si="3"/>
        <v>12992.98</v>
      </c>
      <c r="F24" s="96">
        <f t="shared" si="4"/>
        <v>155915.76</v>
      </c>
      <c r="G24" s="91">
        <f t="shared" si="5"/>
        <v>623663.04</v>
      </c>
      <c r="I24" s="16"/>
      <c r="J24" s="16"/>
      <c r="P24" s="5"/>
      <c r="Q24" s="5"/>
    </row>
    <row r="25" spans="1:17" x14ac:dyDescent="0.3">
      <c r="A25" s="21">
        <v>17</v>
      </c>
      <c r="B25" s="97" t="str">
        <f>IF('Staffing Rates'!C26=0, " ",'Staffing Rates'!C26)</f>
        <v>MMIS Clerk/Service Desk Agent - Advanced</v>
      </c>
      <c r="C25" s="96">
        <f>'Staffing Rates'!H26</f>
        <v>55.45</v>
      </c>
      <c r="D25" s="116">
        <v>3608</v>
      </c>
      <c r="E25" s="96">
        <f t="shared" si="3"/>
        <v>200063.6</v>
      </c>
      <c r="F25" s="96">
        <f t="shared" si="4"/>
        <v>2400763.2000000002</v>
      </c>
      <c r="G25" s="91">
        <f t="shared" si="5"/>
        <v>9603052.8000000007</v>
      </c>
      <c r="I25" s="16"/>
      <c r="J25" s="16"/>
      <c r="P25" s="5"/>
      <c r="Q25" s="5"/>
    </row>
    <row r="26" spans="1:17" x14ac:dyDescent="0.3">
      <c r="A26" s="21">
        <v>18</v>
      </c>
      <c r="B26" s="97" t="str">
        <f>IF('Staffing Rates'!C27=0, " ",'Staffing Rates'!C27)</f>
        <v>MMIS Clerk/Service Desk Agent - Senior</v>
      </c>
      <c r="C26" s="96">
        <f>'Staffing Rates'!H27</f>
        <v>60.13</v>
      </c>
      <c r="D26" s="116">
        <v>2777.33</v>
      </c>
      <c r="E26" s="96">
        <f t="shared" si="3"/>
        <v>167000.8529</v>
      </c>
      <c r="F26" s="96">
        <f t="shared" si="4"/>
        <v>2004010.2348</v>
      </c>
      <c r="G26" s="91">
        <f t="shared" si="5"/>
        <v>8016040.9391999999</v>
      </c>
      <c r="I26" s="16"/>
      <c r="J26" s="16"/>
      <c r="P26" s="5"/>
      <c r="Q26" s="5"/>
    </row>
    <row r="27" spans="1:17" x14ac:dyDescent="0.3">
      <c r="A27" s="21">
        <v>19</v>
      </c>
      <c r="B27" s="97" t="str">
        <f>IF('Staffing Rates'!C28=0, " ",'Staffing Rates'!C28)</f>
        <v>MMIS Database Administrator</v>
      </c>
      <c r="C27" s="96">
        <f>'Staffing Rates'!H28</f>
        <v>107.37</v>
      </c>
      <c r="D27" s="116">
        <v>0</v>
      </c>
      <c r="E27" s="96">
        <f t="shared" si="3"/>
        <v>0</v>
      </c>
      <c r="F27" s="96">
        <f t="shared" si="4"/>
        <v>0</v>
      </c>
      <c r="G27" s="91">
        <f t="shared" si="5"/>
        <v>0</v>
      </c>
      <c r="I27" s="16"/>
      <c r="J27" s="16"/>
      <c r="P27" s="5"/>
      <c r="Q27" s="5"/>
    </row>
    <row r="28" spans="1:17" x14ac:dyDescent="0.3">
      <c r="A28" s="21">
        <v>20</v>
      </c>
      <c r="B28" s="97" t="str">
        <f>IF('Staffing Rates'!C29=0, " ",'Staffing Rates'!C29)</f>
        <v>MMIS Insurance Operations Analyst</v>
      </c>
      <c r="C28" s="96">
        <f>'Staffing Rates'!H29</f>
        <v>68.540000000000006</v>
      </c>
      <c r="D28" s="116">
        <v>0</v>
      </c>
      <c r="E28" s="96">
        <f t="shared" si="3"/>
        <v>0</v>
      </c>
      <c r="F28" s="96">
        <f t="shared" si="4"/>
        <v>0</v>
      </c>
      <c r="G28" s="91">
        <f t="shared" si="5"/>
        <v>0</v>
      </c>
      <c r="I28" s="16"/>
      <c r="J28" s="16"/>
      <c r="P28" s="5"/>
      <c r="Q28" s="5"/>
    </row>
    <row r="29" spans="1:17" x14ac:dyDescent="0.3">
      <c r="A29" s="21">
        <v>21</v>
      </c>
      <c r="B29" s="97" t="str">
        <f>IF('Staffing Rates'!C30=0, " ",'Staffing Rates'!C30)</f>
        <v>MMIS Insurance Operations Analyst - Advanced</v>
      </c>
      <c r="C29" s="96">
        <f>'Staffing Rates'!H30</f>
        <v>78.83</v>
      </c>
      <c r="D29" s="116">
        <v>0</v>
      </c>
      <c r="E29" s="96">
        <f t="shared" si="3"/>
        <v>0</v>
      </c>
      <c r="F29" s="96">
        <f t="shared" si="4"/>
        <v>0</v>
      </c>
      <c r="G29" s="91">
        <f t="shared" si="5"/>
        <v>0</v>
      </c>
      <c r="I29" s="16"/>
      <c r="J29" s="16"/>
      <c r="P29" s="5"/>
      <c r="Q29" s="5"/>
    </row>
    <row r="30" spans="1:17" x14ac:dyDescent="0.3">
      <c r="A30" s="21">
        <v>22</v>
      </c>
      <c r="B30" s="97" t="str">
        <f>IF('Staffing Rates'!C31=0, " ",'Staffing Rates'!C31)</f>
        <v>MMIS Insurance Operations Analyst - Senior</v>
      </c>
      <c r="C30" s="96">
        <f>'Staffing Rates'!H31</f>
        <v>121.86</v>
      </c>
      <c r="D30" s="116">
        <v>34.67</v>
      </c>
      <c r="E30" s="96">
        <f t="shared" si="3"/>
        <v>4224.8861999999999</v>
      </c>
      <c r="F30" s="96">
        <f t="shared" si="4"/>
        <v>50698.634399999995</v>
      </c>
      <c r="G30" s="91">
        <f t="shared" si="5"/>
        <v>202794.53759999998</v>
      </c>
      <c r="I30" s="16"/>
      <c r="J30" s="16"/>
      <c r="P30" s="5"/>
      <c r="Q30" s="5"/>
    </row>
    <row r="31" spans="1:17" x14ac:dyDescent="0.3">
      <c r="A31" s="21">
        <v>23</v>
      </c>
      <c r="B31" s="97" t="str">
        <f>IF('Staffing Rates'!C32=0, " ",'Staffing Rates'!C32)</f>
        <v>MMIS Insurance Operations - Manager</v>
      </c>
      <c r="C31" s="96">
        <f>'Staffing Rates'!H32</f>
        <v>146.08000000000001</v>
      </c>
      <c r="D31" s="116">
        <v>0</v>
      </c>
      <c r="E31" s="96">
        <f t="shared" si="3"/>
        <v>0</v>
      </c>
      <c r="F31" s="96">
        <f t="shared" si="4"/>
        <v>0</v>
      </c>
      <c r="G31" s="91">
        <f t="shared" si="5"/>
        <v>0</v>
      </c>
      <c r="I31" s="16"/>
      <c r="J31" s="16"/>
      <c r="P31" s="5"/>
      <c r="Q31" s="5"/>
    </row>
    <row r="32" spans="1:17" x14ac:dyDescent="0.3">
      <c r="A32" s="21">
        <v>24</v>
      </c>
      <c r="B32" s="97" t="str">
        <f>IF('Staffing Rates'!C33=0, " ",'Staffing Rates'!C33)</f>
        <v>MMIS Infrastructure Administrator</v>
      </c>
      <c r="C32" s="96">
        <f>'Staffing Rates'!H33</f>
        <v>114.66</v>
      </c>
      <c r="D32" s="116">
        <v>0</v>
      </c>
      <c r="E32" s="96">
        <f t="shared" si="3"/>
        <v>0</v>
      </c>
      <c r="F32" s="96">
        <f t="shared" si="4"/>
        <v>0</v>
      </c>
      <c r="G32" s="91">
        <f t="shared" si="5"/>
        <v>0</v>
      </c>
      <c r="I32" s="16"/>
      <c r="J32" s="16"/>
      <c r="P32" s="5"/>
      <c r="Q32" s="5"/>
    </row>
    <row r="33" spans="1:17" x14ac:dyDescent="0.3">
      <c r="A33" s="21">
        <v>25</v>
      </c>
      <c r="B33" s="97" t="str">
        <f>IF('Staffing Rates'!C34=0, " ",'Staffing Rates'!C34)</f>
        <v>MMIS Business Services - Manager</v>
      </c>
      <c r="C33" s="96">
        <f>'Staffing Rates'!H34</f>
        <v>204.63</v>
      </c>
      <c r="D33" s="116">
        <v>0</v>
      </c>
      <c r="E33" s="96">
        <f t="shared" si="3"/>
        <v>0</v>
      </c>
      <c r="F33" s="96">
        <f t="shared" si="4"/>
        <v>0</v>
      </c>
      <c r="G33" s="91">
        <f t="shared" si="5"/>
        <v>0</v>
      </c>
      <c r="I33" s="16"/>
      <c r="J33" s="16"/>
      <c r="P33" s="5"/>
      <c r="Q33" s="5"/>
    </row>
    <row r="34" spans="1:17" x14ac:dyDescent="0.3">
      <c r="A34" s="21">
        <v>26</v>
      </c>
      <c r="B34" s="97" t="str">
        <f>IF('Staffing Rates'!C35=0, " ",'Staffing Rates'!C35)</f>
        <v>MMIS Cost Avoidance - Manager</v>
      </c>
      <c r="C34" s="96">
        <f>'Staffing Rates'!H35</f>
        <v>170.49</v>
      </c>
      <c r="D34" s="116">
        <v>0</v>
      </c>
      <c r="E34" s="96">
        <f t="shared" si="3"/>
        <v>0</v>
      </c>
      <c r="F34" s="96">
        <f t="shared" si="4"/>
        <v>0</v>
      </c>
      <c r="G34" s="91">
        <f t="shared" si="5"/>
        <v>0</v>
      </c>
      <c r="I34" s="16"/>
      <c r="J34" s="16"/>
      <c r="P34" s="5"/>
      <c r="Q34" s="5"/>
    </row>
    <row r="35" spans="1:17" x14ac:dyDescent="0.3">
      <c r="A35" s="21">
        <v>27</v>
      </c>
      <c r="B35" s="97" t="str">
        <f>IF('Staffing Rates'!C36=0, " ",'Staffing Rates'!C36)</f>
        <v>MMIS Infrastructure Administrator - Manager</v>
      </c>
      <c r="C35" s="96">
        <f>'Staffing Rates'!H36</f>
        <v>195.94</v>
      </c>
      <c r="D35" s="116">
        <v>0</v>
      </c>
      <c r="E35" s="96">
        <f t="shared" si="3"/>
        <v>0</v>
      </c>
      <c r="F35" s="96">
        <f t="shared" si="4"/>
        <v>0</v>
      </c>
      <c r="G35" s="91">
        <f t="shared" si="5"/>
        <v>0</v>
      </c>
      <c r="I35" s="16"/>
      <c r="J35" s="16"/>
      <c r="P35" s="5"/>
      <c r="Q35" s="5"/>
    </row>
    <row r="36" spans="1:17" x14ac:dyDescent="0.3">
      <c r="A36" s="21">
        <v>28</v>
      </c>
      <c r="B36" s="97" t="str">
        <f>IF('Staffing Rates'!C37=0, " ",'Staffing Rates'!C37)</f>
        <v>MMIS Systems Operations - Manager</v>
      </c>
      <c r="C36" s="96">
        <f>'Staffing Rates'!H37</f>
        <v>195.13</v>
      </c>
      <c r="D36" s="116">
        <v>0</v>
      </c>
      <c r="E36" s="96">
        <f t="shared" si="3"/>
        <v>0</v>
      </c>
      <c r="F36" s="96">
        <f t="shared" si="4"/>
        <v>0</v>
      </c>
      <c r="G36" s="91">
        <f t="shared" si="5"/>
        <v>0</v>
      </c>
      <c r="I36" s="16"/>
      <c r="J36" s="16"/>
      <c r="P36" s="5"/>
      <c r="Q36" s="5"/>
    </row>
    <row r="37" spans="1:17" x14ac:dyDescent="0.3">
      <c r="A37" s="21">
        <v>29</v>
      </c>
      <c r="B37" s="97" t="str">
        <f>IF('Staffing Rates'!C38=0, " ",'Staffing Rates'!C38)</f>
        <v>MMIS Technical Delivery - Manager</v>
      </c>
      <c r="C37" s="96">
        <f>'Staffing Rates'!H38</f>
        <v>203.75</v>
      </c>
      <c r="D37" s="116">
        <v>0</v>
      </c>
      <c r="E37" s="96">
        <f t="shared" si="3"/>
        <v>0</v>
      </c>
      <c r="F37" s="96">
        <f t="shared" si="4"/>
        <v>0</v>
      </c>
      <c r="G37" s="91">
        <f t="shared" si="5"/>
        <v>0</v>
      </c>
      <c r="I37" s="16"/>
      <c r="J37" s="16"/>
      <c r="P37" s="5"/>
      <c r="Q37" s="5"/>
    </row>
    <row r="38" spans="1:17" x14ac:dyDescent="0.3">
      <c r="A38" s="21">
        <v>30</v>
      </c>
      <c r="B38" s="97" t="str">
        <f>IF('Staffing Rates'!C39=0, " ",'Staffing Rates'!C39)</f>
        <v>MMIS Quality Testing - Manager</v>
      </c>
      <c r="C38" s="96">
        <f>'Staffing Rates'!H39</f>
        <v>145.44999999999999</v>
      </c>
      <c r="D38" s="116">
        <v>0</v>
      </c>
      <c r="E38" s="96">
        <f t="shared" si="3"/>
        <v>0</v>
      </c>
      <c r="F38" s="96">
        <f t="shared" si="4"/>
        <v>0</v>
      </c>
      <c r="G38" s="91">
        <f t="shared" si="5"/>
        <v>0</v>
      </c>
      <c r="I38" s="16"/>
      <c r="J38" s="16"/>
      <c r="P38" s="5"/>
      <c r="Q38" s="5"/>
    </row>
    <row r="39" spans="1:17" x14ac:dyDescent="0.3">
      <c r="A39" s="21">
        <v>31</v>
      </c>
      <c r="B39" s="97" t="str">
        <f>IF('Staffing Rates'!C40=0, " ",'Staffing Rates'!C40)</f>
        <v>MMIS Pharmacist</v>
      </c>
      <c r="C39" s="96">
        <f>'Staffing Rates'!H40</f>
        <v>173.24</v>
      </c>
      <c r="D39" s="116">
        <v>0</v>
      </c>
      <c r="E39" s="96">
        <f t="shared" si="3"/>
        <v>0</v>
      </c>
      <c r="F39" s="96">
        <f t="shared" si="4"/>
        <v>0</v>
      </c>
      <c r="G39" s="91">
        <f t="shared" si="5"/>
        <v>0</v>
      </c>
      <c r="I39" s="16"/>
      <c r="J39" s="16"/>
      <c r="P39" s="5"/>
      <c r="Q39" s="5"/>
    </row>
    <row r="40" spans="1:17" x14ac:dyDescent="0.3">
      <c r="A40" s="21">
        <v>32</v>
      </c>
      <c r="B40" s="97" t="str">
        <f>IF('Staffing Rates'!C41=0, " ",'Staffing Rates'!C41)</f>
        <v>MMIS Developer - Advanced</v>
      </c>
      <c r="C40" s="96">
        <f>'Staffing Rates'!H41</f>
        <v>132.02000000000001</v>
      </c>
      <c r="D40" s="116">
        <v>0</v>
      </c>
      <c r="E40" s="96">
        <f t="shared" si="3"/>
        <v>0</v>
      </c>
      <c r="F40" s="96">
        <f t="shared" si="4"/>
        <v>0</v>
      </c>
      <c r="G40" s="91">
        <f t="shared" si="5"/>
        <v>0</v>
      </c>
      <c r="I40" s="16"/>
      <c r="J40" s="16"/>
      <c r="P40" s="5"/>
      <c r="Q40" s="5"/>
    </row>
    <row r="41" spans="1:17" x14ac:dyDescent="0.3">
      <c r="A41" s="21">
        <v>33</v>
      </c>
      <c r="B41" s="97" t="str">
        <f>IF('Staffing Rates'!C42=0, " ",'Staffing Rates'!C42)</f>
        <v>MMIS Developer - Senior</v>
      </c>
      <c r="C41" s="96">
        <f>'Staffing Rates'!H42</f>
        <v>145.05000000000001</v>
      </c>
      <c r="D41" s="116">
        <v>0</v>
      </c>
      <c r="E41" s="96">
        <f t="shared" si="3"/>
        <v>0</v>
      </c>
      <c r="F41" s="96">
        <f t="shared" si="4"/>
        <v>0</v>
      </c>
      <c r="G41" s="91">
        <f t="shared" si="5"/>
        <v>0</v>
      </c>
      <c r="I41" s="16"/>
      <c r="J41" s="16"/>
      <c r="P41" s="5"/>
      <c r="Q41" s="5"/>
    </row>
    <row r="42" spans="1:17" x14ac:dyDescent="0.3">
      <c r="A42" s="21">
        <v>34</v>
      </c>
      <c r="B42" s="97" t="str">
        <f>IF('Staffing Rates'!C43=0, " ",'Staffing Rates'!C43)</f>
        <v>MMIS Project Coordinator</v>
      </c>
      <c r="C42" s="96">
        <f>'Staffing Rates'!H43</f>
        <v>90.08</v>
      </c>
      <c r="D42" s="116">
        <v>0</v>
      </c>
      <c r="E42" s="96">
        <f t="shared" si="3"/>
        <v>0</v>
      </c>
      <c r="F42" s="96">
        <f t="shared" si="4"/>
        <v>0</v>
      </c>
      <c r="G42" s="91">
        <f t="shared" si="5"/>
        <v>0</v>
      </c>
      <c r="I42" s="16"/>
      <c r="J42" s="16"/>
      <c r="P42" s="5"/>
      <c r="Q42" s="5"/>
    </row>
    <row r="43" spans="1:17" ht="13.8" x14ac:dyDescent="0.25">
      <c r="A43" s="21">
        <v>35</v>
      </c>
      <c r="B43" s="97" t="str">
        <f>IF('Staffing Rates'!C44=0, " ",'Staffing Rates'!C44)</f>
        <v>MMIS Technical Project Manager</v>
      </c>
      <c r="C43" s="96">
        <f>'Staffing Rates'!H44</f>
        <v>107.84</v>
      </c>
      <c r="D43" s="116">
        <v>0</v>
      </c>
      <c r="E43" s="96">
        <f t="shared" si="3"/>
        <v>0</v>
      </c>
      <c r="F43" s="96">
        <f t="shared" si="4"/>
        <v>0</v>
      </c>
      <c r="G43" s="91">
        <f t="shared" si="5"/>
        <v>0</v>
      </c>
      <c r="I43" s="16"/>
      <c r="J43" s="16"/>
      <c r="K43" s="16"/>
      <c r="L43" s="16"/>
      <c r="M43" s="16"/>
      <c r="N43" s="16"/>
      <c r="O43" s="16"/>
    </row>
    <row r="44" spans="1:17" ht="13.8" x14ac:dyDescent="0.25">
      <c r="A44" s="21">
        <v>36</v>
      </c>
      <c r="B44" s="97" t="str">
        <f>IF('Staffing Rates'!C45=0, " ",'Staffing Rates'!C45)</f>
        <v>MMIS Technical Project Manager - Advanced</v>
      </c>
      <c r="C44" s="96">
        <f>'Staffing Rates'!H45</f>
        <v>153.24</v>
      </c>
      <c r="D44" s="116">
        <v>0</v>
      </c>
      <c r="E44" s="96">
        <f t="shared" si="3"/>
        <v>0</v>
      </c>
      <c r="F44" s="96">
        <f t="shared" si="4"/>
        <v>0</v>
      </c>
      <c r="G44" s="91">
        <f t="shared" si="5"/>
        <v>0</v>
      </c>
      <c r="I44" s="16"/>
      <c r="J44" s="16"/>
      <c r="K44" s="16"/>
      <c r="L44" s="16"/>
      <c r="M44" s="16"/>
      <c r="N44" s="16"/>
      <c r="O44" s="16"/>
    </row>
    <row r="45" spans="1:17" ht="13.8" x14ac:dyDescent="0.25">
      <c r="A45" s="21">
        <v>37</v>
      </c>
      <c r="B45" s="97" t="str">
        <f>IF('Staffing Rates'!C46=0, " ",'Staffing Rates'!C46)</f>
        <v>MMIS Technical Project Manager - Senior</v>
      </c>
      <c r="C45" s="96">
        <f>'Staffing Rates'!H46</f>
        <v>164.82</v>
      </c>
      <c r="D45" s="116">
        <v>0</v>
      </c>
      <c r="E45" s="96">
        <f t="shared" si="3"/>
        <v>0</v>
      </c>
      <c r="F45" s="96">
        <f t="shared" si="4"/>
        <v>0</v>
      </c>
      <c r="G45" s="91">
        <f t="shared" si="5"/>
        <v>0</v>
      </c>
      <c r="I45" s="16"/>
      <c r="J45" s="16"/>
      <c r="K45" s="16"/>
      <c r="L45" s="16"/>
      <c r="M45" s="16"/>
      <c r="N45" s="16"/>
      <c r="O45" s="16"/>
    </row>
    <row r="46" spans="1:17" ht="15.75" customHeight="1" x14ac:dyDescent="0.25">
      <c r="A46" s="21">
        <v>38</v>
      </c>
      <c r="B46" s="97" t="str">
        <f>IF('Staffing Rates'!C47=0, " ",'Staffing Rates'!C47)</f>
        <v>MMIS Publication/Communication Analyst</v>
      </c>
      <c r="C46" s="96">
        <f>'Staffing Rates'!H47</f>
        <v>103.65</v>
      </c>
      <c r="D46" s="116">
        <v>0</v>
      </c>
      <c r="E46" s="96">
        <f t="shared" si="3"/>
        <v>0</v>
      </c>
      <c r="F46" s="96">
        <f t="shared" si="4"/>
        <v>0</v>
      </c>
      <c r="G46" s="91">
        <f t="shared" si="5"/>
        <v>0</v>
      </c>
      <c r="I46" s="16"/>
      <c r="J46" s="16"/>
      <c r="K46" s="16"/>
      <c r="L46" s="16"/>
      <c r="M46" s="16"/>
      <c r="N46" s="16"/>
      <c r="O46" s="16"/>
    </row>
    <row r="47" spans="1:17" ht="15.75" customHeight="1" x14ac:dyDescent="0.25">
      <c r="A47" s="21">
        <v>39</v>
      </c>
      <c r="B47" s="97" t="str">
        <f>IF('Staffing Rates'!C48=0, " ",'Staffing Rates'!C48)</f>
        <v>MMIS Quality Assurance Analyst</v>
      </c>
      <c r="C47" s="96">
        <f>'Staffing Rates'!H48</f>
        <v>111.34</v>
      </c>
      <c r="D47" s="116">
        <v>86.67</v>
      </c>
      <c r="E47" s="96">
        <f t="shared" si="3"/>
        <v>9649.8378000000012</v>
      </c>
      <c r="F47" s="96">
        <f t="shared" si="4"/>
        <v>115798.05360000001</v>
      </c>
      <c r="G47" s="91">
        <f t="shared" si="5"/>
        <v>463192.21440000006</v>
      </c>
      <c r="I47" s="16"/>
      <c r="J47" s="16"/>
      <c r="K47" s="16"/>
      <c r="L47" s="16"/>
      <c r="M47" s="16"/>
      <c r="N47" s="16"/>
      <c r="O47" s="16"/>
    </row>
    <row r="48" spans="1:17" ht="15.75" customHeight="1" x14ac:dyDescent="0.25">
      <c r="A48" s="21">
        <v>40</v>
      </c>
      <c r="B48" s="97" t="str">
        <f>IF('Staffing Rates'!C49=0, " ",'Staffing Rates'!C49)</f>
        <v>MMIS Quality Assurance Analyst - Senior</v>
      </c>
      <c r="C48" s="96">
        <f>'Staffing Rates'!H49</f>
        <v>127.27</v>
      </c>
      <c r="D48" s="116">
        <v>0</v>
      </c>
      <c r="E48" s="96">
        <f t="shared" si="3"/>
        <v>0</v>
      </c>
      <c r="F48" s="96">
        <f t="shared" si="4"/>
        <v>0</v>
      </c>
      <c r="G48" s="91">
        <f t="shared" si="5"/>
        <v>0</v>
      </c>
      <c r="I48" s="16"/>
      <c r="J48" s="16"/>
      <c r="K48" s="16"/>
      <c r="L48" s="16"/>
      <c r="M48" s="16"/>
      <c r="N48" s="16"/>
      <c r="O48" s="16"/>
    </row>
    <row r="49" spans="1:15" ht="15.75" customHeight="1" x14ac:dyDescent="0.25">
      <c r="A49" s="21">
        <v>41</v>
      </c>
      <c r="B49" s="97" t="str">
        <f>IF('Staffing Rates'!C50=0, " ",'Staffing Rates'!C50)</f>
        <v>MMIS Quality Assurance Analyst - Advanced</v>
      </c>
      <c r="C49" s="96">
        <f>'Staffing Rates'!H50</f>
        <v>118.37</v>
      </c>
      <c r="D49" s="116">
        <v>0</v>
      </c>
      <c r="E49" s="96">
        <f t="shared" si="3"/>
        <v>0</v>
      </c>
      <c r="F49" s="96">
        <f t="shared" si="4"/>
        <v>0</v>
      </c>
      <c r="G49" s="91">
        <f t="shared" si="5"/>
        <v>0</v>
      </c>
      <c r="I49" s="16"/>
      <c r="J49" s="16"/>
      <c r="K49" s="16"/>
      <c r="L49" s="16"/>
      <c r="M49" s="16"/>
      <c r="N49" s="16"/>
      <c r="O49" s="16"/>
    </row>
    <row r="50" spans="1:15" ht="15.75" customHeight="1" x14ac:dyDescent="0.25">
      <c r="A50" s="21">
        <v>42</v>
      </c>
      <c r="B50" s="97" t="str">
        <f>IF('Staffing Rates'!C51=0, " ",'Staffing Rates'!C51)</f>
        <v>MMIS Clerk/Service Desk Agent - Manager</v>
      </c>
      <c r="C50" s="96">
        <f>'Staffing Rates'!H51</f>
        <v>120.53</v>
      </c>
      <c r="D50" s="116">
        <v>104</v>
      </c>
      <c r="E50" s="96">
        <f t="shared" si="3"/>
        <v>12535.12</v>
      </c>
      <c r="F50" s="96">
        <f t="shared" si="4"/>
        <v>150421.44</v>
      </c>
      <c r="G50" s="91">
        <f t="shared" si="5"/>
        <v>601685.76000000001</v>
      </c>
      <c r="I50" s="16"/>
      <c r="J50" s="16"/>
      <c r="K50" s="16"/>
      <c r="L50" s="16"/>
      <c r="M50" s="16"/>
      <c r="N50" s="16"/>
      <c r="O50" s="16"/>
    </row>
    <row r="51" spans="1:15" ht="13.8" x14ac:dyDescent="0.25">
      <c r="A51" s="21">
        <v>43</v>
      </c>
      <c r="B51" s="97" t="str">
        <f>IF('Staffing Rates'!C52=0, " ",'Staffing Rates'!C52)</f>
        <v>MMIS Systems Administrator</v>
      </c>
      <c r="C51" s="96">
        <f>'Staffing Rates'!H52</f>
        <v>72.349999999999994</v>
      </c>
      <c r="D51" s="116">
        <v>0</v>
      </c>
      <c r="E51" s="96">
        <f t="shared" si="3"/>
        <v>0</v>
      </c>
      <c r="F51" s="96">
        <f t="shared" si="4"/>
        <v>0</v>
      </c>
      <c r="G51" s="91">
        <f t="shared" si="5"/>
        <v>0</v>
      </c>
      <c r="I51" s="16"/>
      <c r="J51" s="16"/>
      <c r="K51" s="16"/>
      <c r="L51" s="16"/>
      <c r="M51" s="16"/>
      <c r="N51" s="16"/>
      <c r="O51" s="16"/>
    </row>
    <row r="52" spans="1:15" ht="13.8" x14ac:dyDescent="0.25">
      <c r="A52" s="21">
        <v>44</v>
      </c>
      <c r="B52" s="97" t="str">
        <f>IF('Staffing Rates'!C53=0, " ",'Staffing Rates'!C53)</f>
        <v>MMIS Quality Tester</v>
      </c>
      <c r="C52" s="96">
        <f>'Staffing Rates'!H53</f>
        <v>111.95</v>
      </c>
      <c r="D52" s="116">
        <v>0</v>
      </c>
      <c r="E52" s="96">
        <f t="shared" si="3"/>
        <v>0</v>
      </c>
      <c r="F52" s="96">
        <f t="shared" si="4"/>
        <v>0</v>
      </c>
      <c r="G52" s="91">
        <f t="shared" si="5"/>
        <v>0</v>
      </c>
      <c r="I52" s="16"/>
      <c r="J52" s="16"/>
      <c r="K52" s="16"/>
      <c r="L52" s="16"/>
      <c r="M52" s="16"/>
      <c r="N52" s="16"/>
      <c r="O52" s="16"/>
    </row>
    <row r="53" spans="1:15" ht="13.8" x14ac:dyDescent="0.25">
      <c r="A53" s="21">
        <v>45</v>
      </c>
      <c r="B53" s="97" t="str">
        <f>IF('Staffing Rates'!C54=0, " ",'Staffing Rates'!C54)</f>
        <v>MMIS Quality Tester - Advanced</v>
      </c>
      <c r="C53" s="96">
        <f>'Staffing Rates'!H54</f>
        <v>116.78</v>
      </c>
      <c r="D53" s="116">
        <v>0</v>
      </c>
      <c r="E53" s="96">
        <f t="shared" si="3"/>
        <v>0</v>
      </c>
      <c r="F53" s="96">
        <f t="shared" si="4"/>
        <v>0</v>
      </c>
      <c r="G53" s="91">
        <f t="shared" si="5"/>
        <v>0</v>
      </c>
      <c r="I53" s="16"/>
      <c r="J53" s="16"/>
      <c r="K53" s="16"/>
      <c r="L53" s="16"/>
      <c r="M53" s="16"/>
      <c r="N53" s="16"/>
      <c r="O53" s="16"/>
    </row>
    <row r="54" spans="1:15" ht="13.8" x14ac:dyDescent="0.25">
      <c r="A54" s="21">
        <v>46</v>
      </c>
      <c r="B54" s="97" t="str">
        <f>IF('Staffing Rates'!C55=0, " ",'Staffing Rates'!C55)</f>
        <v>MMIS Quality Tester - Senior</v>
      </c>
      <c r="C54" s="96">
        <f>'Staffing Rates'!H55</f>
        <v>120.38</v>
      </c>
      <c r="D54" s="116">
        <v>0</v>
      </c>
      <c r="E54" s="96">
        <f t="shared" si="3"/>
        <v>0</v>
      </c>
      <c r="F54" s="96">
        <f t="shared" si="4"/>
        <v>0</v>
      </c>
      <c r="G54" s="91">
        <f t="shared" si="5"/>
        <v>0</v>
      </c>
      <c r="I54" s="16"/>
      <c r="J54" s="16"/>
      <c r="K54" s="16"/>
      <c r="L54" s="16"/>
      <c r="M54" s="16"/>
      <c r="N54" s="16"/>
      <c r="O54" s="16"/>
    </row>
    <row r="55" spans="1:15" ht="13.8" x14ac:dyDescent="0.25">
      <c r="A55" s="21">
        <v>47</v>
      </c>
      <c r="B55" s="97" t="str">
        <f>IF('Staffing Rates'!C56=0, " ",'Staffing Rates'!C56)</f>
        <v>MMIS Trainer</v>
      </c>
      <c r="C55" s="96">
        <f>'Staffing Rates'!H56</f>
        <v>132.91</v>
      </c>
      <c r="D55" s="116">
        <v>104</v>
      </c>
      <c r="E55" s="96">
        <f t="shared" si="3"/>
        <v>13822.64</v>
      </c>
      <c r="F55" s="96">
        <f t="shared" si="4"/>
        <v>165871.67999999999</v>
      </c>
      <c r="G55" s="91">
        <f t="shared" si="5"/>
        <v>663486.71999999997</v>
      </c>
      <c r="I55" s="16"/>
      <c r="J55" s="16"/>
      <c r="K55" s="16"/>
      <c r="L55" s="16"/>
      <c r="M55" s="16"/>
      <c r="N55" s="16"/>
      <c r="O55" s="16"/>
    </row>
    <row r="56" spans="1:15" ht="13.8" x14ac:dyDescent="0.25">
      <c r="A56" s="21">
        <v>48</v>
      </c>
      <c r="B56" s="97" t="str">
        <f>IF('Staffing Rates'!C57=0, " ",'Staffing Rates'!C57)</f>
        <v xml:space="preserve"> </v>
      </c>
      <c r="C56" s="96">
        <f>'Staffing Rates'!H57</f>
        <v>0</v>
      </c>
      <c r="D56" s="116"/>
      <c r="E56" s="96">
        <f t="shared" si="3"/>
        <v>0</v>
      </c>
      <c r="F56" s="96">
        <f t="shared" si="4"/>
        <v>0</v>
      </c>
      <c r="G56" s="91">
        <f t="shared" si="5"/>
        <v>0</v>
      </c>
      <c r="I56" s="16"/>
      <c r="J56" s="16"/>
      <c r="K56" s="16"/>
      <c r="L56" s="16"/>
      <c r="M56" s="16"/>
      <c r="N56" s="16"/>
      <c r="O56" s="16"/>
    </row>
    <row r="57" spans="1:15" ht="13.8" x14ac:dyDescent="0.25">
      <c r="A57" s="21">
        <v>49</v>
      </c>
      <c r="B57" s="97" t="str">
        <f>IF('Staffing Rates'!C58=0, " ",'Staffing Rates'!C58)</f>
        <v xml:space="preserve"> </v>
      </c>
      <c r="C57" s="96">
        <f>'Staffing Rates'!H58</f>
        <v>0</v>
      </c>
      <c r="D57" s="116"/>
      <c r="E57" s="96">
        <f t="shared" si="3"/>
        <v>0</v>
      </c>
      <c r="F57" s="96">
        <f t="shared" si="4"/>
        <v>0</v>
      </c>
      <c r="G57" s="91">
        <f t="shared" si="5"/>
        <v>0</v>
      </c>
      <c r="I57" s="16"/>
      <c r="J57" s="16"/>
      <c r="K57" s="16"/>
      <c r="L57" s="16"/>
      <c r="M57" s="16"/>
      <c r="N57" s="16"/>
      <c r="O57" s="16"/>
    </row>
    <row r="58" spans="1:15" thickBot="1" x14ac:dyDescent="0.3">
      <c r="A58" s="21">
        <v>50</v>
      </c>
      <c r="B58" s="97" t="str">
        <f>IF('Staffing Rates'!C59=0, " ",'Staffing Rates'!C59)</f>
        <v xml:space="preserve"> </v>
      </c>
      <c r="C58" s="96">
        <f>'Staffing Rates'!H59</f>
        <v>0</v>
      </c>
      <c r="D58" s="170"/>
      <c r="E58" s="164">
        <f t="shared" si="3"/>
        <v>0</v>
      </c>
      <c r="F58" s="164">
        <f t="shared" si="4"/>
        <v>0</v>
      </c>
      <c r="G58" s="165">
        <f t="shared" si="5"/>
        <v>0</v>
      </c>
      <c r="I58" s="16"/>
      <c r="J58" s="16"/>
      <c r="K58" s="16"/>
      <c r="L58" s="16"/>
      <c r="M58" s="16"/>
      <c r="N58" s="16"/>
      <c r="O58" s="16"/>
    </row>
    <row r="59" spans="1:15" thickTop="1" x14ac:dyDescent="0.25">
      <c r="B59" s="276" t="s">
        <v>59</v>
      </c>
      <c r="C59" s="277"/>
      <c r="D59" s="169">
        <f>SUM(D9:D58)</f>
        <v>7208.67</v>
      </c>
      <c r="E59" s="162">
        <f>SUM(E9:E58)</f>
        <v>446383.51689999999</v>
      </c>
      <c r="F59" s="162">
        <f>SUM(F9:F58)</f>
        <v>5356602.2028000001</v>
      </c>
      <c r="G59" s="162">
        <f>SUM(G9:G58)</f>
        <v>21426408.8112</v>
      </c>
      <c r="I59" s="16"/>
      <c r="J59" s="16"/>
      <c r="K59" s="16"/>
      <c r="L59" s="16"/>
      <c r="M59" s="16"/>
      <c r="N59" s="16"/>
      <c r="O59" s="16"/>
    </row>
    <row r="60" spans="1:15" x14ac:dyDescent="0.3">
      <c r="B60" s="92"/>
      <c r="C60"/>
      <c r="D60"/>
      <c r="E60"/>
      <c r="F60"/>
      <c r="G60"/>
      <c r="I60" s="16"/>
      <c r="J60" s="16"/>
      <c r="K60" s="16"/>
      <c r="L60" s="16"/>
      <c r="M60" s="16"/>
      <c r="N60" s="16"/>
      <c r="O60" s="16"/>
    </row>
    <row r="61" spans="1:15" x14ac:dyDescent="0.3">
      <c r="A61" s="5"/>
      <c r="B61" s="5"/>
      <c r="C61" s="5"/>
      <c r="D61" s="5"/>
      <c r="E61" s="5"/>
      <c r="F61" s="5"/>
      <c r="G61" s="5"/>
      <c r="I61" s="16"/>
      <c r="J61" s="16"/>
      <c r="K61" s="16"/>
      <c r="L61" s="16"/>
      <c r="M61" s="16"/>
      <c r="N61" s="16"/>
      <c r="O61" s="16"/>
    </row>
    <row r="62" spans="1:15" x14ac:dyDescent="0.3">
      <c r="A62" s="5"/>
      <c r="B62" s="5"/>
      <c r="C62" s="5"/>
      <c r="D62" s="5"/>
      <c r="E62" s="5"/>
      <c r="F62" s="5"/>
      <c r="G62" s="5"/>
      <c r="I62" s="16"/>
      <c r="J62" s="16"/>
      <c r="K62" s="16"/>
      <c r="L62" s="16"/>
      <c r="M62" s="16"/>
      <c r="N62" s="16"/>
      <c r="O62" s="16"/>
    </row>
    <row r="63" spans="1:15" x14ac:dyDescent="0.3">
      <c r="A63" s="5"/>
      <c r="B63" s="5"/>
      <c r="C63" s="5"/>
      <c r="D63" s="5"/>
      <c r="E63" s="5"/>
      <c r="F63" s="5"/>
      <c r="I63" s="16"/>
      <c r="J63" s="16"/>
      <c r="K63" s="16"/>
      <c r="L63" s="16"/>
      <c r="M63" s="16"/>
      <c r="N63" s="16"/>
      <c r="O63" s="16"/>
    </row>
    <row r="64" spans="1:15" x14ac:dyDescent="0.3">
      <c r="A64" s="5"/>
      <c r="B64" s="5"/>
      <c r="C64" s="5"/>
      <c r="D64" s="5"/>
      <c r="E64" s="5"/>
      <c r="F64" s="5"/>
      <c r="I64" s="16"/>
      <c r="J64" s="16"/>
      <c r="K64" s="16"/>
      <c r="L64" s="16"/>
      <c r="M64" s="16"/>
      <c r="N64" s="16"/>
      <c r="O64" s="16"/>
    </row>
    <row r="65" spans="1:15" x14ac:dyDescent="0.3">
      <c r="A65" s="5"/>
      <c r="B65" s="5"/>
      <c r="C65" s="5"/>
      <c r="D65" s="99"/>
      <c r="E65" s="99"/>
      <c r="F65" s="99"/>
      <c r="I65" s="16"/>
      <c r="J65" s="16"/>
      <c r="K65" s="16"/>
      <c r="L65" s="16"/>
      <c r="M65" s="16"/>
      <c r="N65" s="16"/>
      <c r="O65" s="16"/>
    </row>
    <row r="66" spans="1:15" x14ac:dyDescent="0.3">
      <c r="A66" s="5"/>
      <c r="B66" s="5"/>
      <c r="C66" s="5"/>
      <c r="D66" s="98"/>
      <c r="E66" s="98"/>
      <c r="F66" s="98"/>
      <c r="I66" s="16"/>
      <c r="J66" s="16"/>
      <c r="K66" s="16"/>
      <c r="L66" s="16"/>
      <c r="M66" s="16"/>
      <c r="N66" s="16"/>
      <c r="O66" s="16"/>
    </row>
    <row r="67" spans="1:15" x14ac:dyDescent="0.3">
      <c r="A67" s="5"/>
      <c r="B67" s="5"/>
      <c r="C67" s="5"/>
      <c r="D67" s="5"/>
      <c r="E67" s="5"/>
      <c r="F67" s="5"/>
      <c r="I67" s="16"/>
      <c r="J67" s="16"/>
      <c r="K67" s="16"/>
      <c r="L67" s="16"/>
      <c r="M67" s="16"/>
      <c r="N67" s="16"/>
      <c r="O67" s="16"/>
    </row>
    <row r="68" spans="1:15" x14ac:dyDescent="0.3">
      <c r="A68" s="5"/>
      <c r="B68" s="5"/>
      <c r="C68" s="5"/>
      <c r="D68" s="5"/>
      <c r="E68" s="5"/>
      <c r="F68" s="5"/>
      <c r="I68" s="16"/>
      <c r="J68" s="16"/>
      <c r="K68" s="16"/>
      <c r="L68" s="16"/>
      <c r="M68" s="16"/>
      <c r="N68" s="16"/>
      <c r="O68" s="16"/>
    </row>
    <row r="69" spans="1:15" x14ac:dyDescent="0.3">
      <c r="A69" s="5"/>
      <c r="B69" s="5"/>
      <c r="C69" s="5"/>
      <c r="D69" s="5"/>
      <c r="E69" s="5"/>
      <c r="F69" s="5"/>
    </row>
    <row r="70" spans="1:15" x14ac:dyDescent="0.3">
      <c r="A70" s="5"/>
      <c r="B70" s="5"/>
      <c r="C70" s="5"/>
      <c r="D70" s="5"/>
      <c r="E70" s="5"/>
      <c r="F70" s="5"/>
    </row>
    <row r="71" spans="1:15" x14ac:dyDescent="0.3">
      <c r="A71" s="5"/>
      <c r="B71" s="5"/>
      <c r="C71" s="5"/>
      <c r="D71" s="5"/>
      <c r="E71" s="5"/>
      <c r="F71" s="5"/>
    </row>
    <row r="72" spans="1:15" x14ac:dyDescent="0.3">
      <c r="A72" s="5"/>
      <c r="B72" s="5"/>
      <c r="C72" s="5"/>
      <c r="D72" s="5"/>
      <c r="E72" s="5"/>
      <c r="F72" s="5"/>
    </row>
    <row r="73" spans="1:15" x14ac:dyDescent="0.3">
      <c r="A73" s="5"/>
      <c r="B73" s="5"/>
      <c r="C73" s="5"/>
      <c r="D73" s="5"/>
      <c r="E73" s="5"/>
      <c r="F73" s="5"/>
    </row>
    <row r="74" spans="1:15" x14ac:dyDescent="0.3">
      <c r="A74" s="5"/>
      <c r="B74" s="5"/>
      <c r="C74" s="5"/>
      <c r="D74" s="5"/>
      <c r="E74" s="5"/>
      <c r="F74" s="5"/>
    </row>
    <row r="75" spans="1:15" x14ac:dyDescent="0.3">
      <c r="A75" s="5"/>
      <c r="B75" s="5"/>
      <c r="C75" s="5"/>
      <c r="D75" s="5"/>
      <c r="E75" s="5"/>
      <c r="F75" s="5"/>
    </row>
    <row r="76" spans="1:15" x14ac:dyDescent="0.3">
      <c r="A76" s="5"/>
      <c r="B76" s="5"/>
      <c r="C76" s="5"/>
      <c r="D76" s="5"/>
      <c r="E76" s="5"/>
      <c r="F76" s="5"/>
    </row>
    <row r="77" spans="1:15" x14ac:dyDescent="0.3">
      <c r="A77" s="5"/>
      <c r="B77" s="5"/>
      <c r="C77" s="5"/>
      <c r="D77" s="5"/>
      <c r="E77" s="5"/>
      <c r="F77" s="5"/>
    </row>
    <row r="78" spans="1:15" x14ac:dyDescent="0.3">
      <c r="A78" s="5"/>
      <c r="B78" s="5"/>
      <c r="C78" s="5"/>
      <c r="D78" s="5"/>
      <c r="E78" s="5"/>
      <c r="F78" s="5"/>
    </row>
    <row r="79" spans="1:15" x14ac:dyDescent="0.3">
      <c r="A79" s="5"/>
      <c r="B79" s="5"/>
      <c r="C79" s="5"/>
      <c r="D79" s="5"/>
      <c r="E79" s="5"/>
      <c r="F79" s="5"/>
    </row>
    <row r="80" spans="1:15" x14ac:dyDescent="0.3">
      <c r="A80" s="5"/>
      <c r="B80" s="5"/>
      <c r="C80" s="5"/>
      <c r="D80" s="5"/>
      <c r="E80" s="5"/>
      <c r="F80" s="5"/>
    </row>
    <row r="81" spans="1:7" x14ac:dyDescent="0.3">
      <c r="A81" s="5"/>
      <c r="B81" s="5"/>
      <c r="C81" s="5"/>
      <c r="D81" s="5"/>
      <c r="E81" s="5"/>
      <c r="F81" s="5"/>
    </row>
    <row r="82" spans="1:7" x14ac:dyDescent="0.3">
      <c r="A82" s="5"/>
      <c r="B82" s="5"/>
      <c r="C82" s="5"/>
      <c r="D82" s="5"/>
      <c r="E82" s="5"/>
      <c r="F82" s="5"/>
    </row>
    <row r="83" spans="1:7" x14ac:dyDescent="0.3">
      <c r="A83" s="5"/>
      <c r="B83" s="5"/>
      <c r="C83" s="5"/>
      <c r="D83" s="5"/>
      <c r="E83" s="5"/>
      <c r="F83" s="5"/>
    </row>
    <row r="84" spans="1:7" x14ac:dyDescent="0.3">
      <c r="A84" s="5"/>
      <c r="B84" s="5"/>
      <c r="C84" s="5"/>
      <c r="D84" s="5"/>
      <c r="E84" s="5"/>
      <c r="F84" s="5"/>
    </row>
    <row r="85" spans="1:7" x14ac:dyDescent="0.3">
      <c r="A85" s="5"/>
      <c r="B85" s="5"/>
      <c r="C85" s="5"/>
      <c r="D85" s="5"/>
      <c r="E85" s="5"/>
      <c r="F85" s="5"/>
      <c r="G85" s="5"/>
    </row>
    <row r="86" spans="1:7" x14ac:dyDescent="0.3">
      <c r="A86" s="5"/>
      <c r="B86" s="5"/>
      <c r="C86" s="5"/>
      <c r="D86" s="5"/>
      <c r="E86" s="5"/>
      <c r="F86" s="5"/>
      <c r="G86" s="5"/>
    </row>
  </sheetData>
  <sheetProtection algorithmName="SHA-512" hashValue="ypYJWUaaT3Cbuw5DXypmGGPZEFGMG37XJILf0DNhR3NrIet6SDrOIRdHyx/vBuPAYAgMMGCcFa2C1cJABdrRfA==" saltValue="1zUDleEkfdrdl5mpo5QrWg==" spinCount="100000" sheet="1" objects="1" scenarios="1"/>
  <mergeCells count="4">
    <mergeCell ref="F2:G2"/>
    <mergeCell ref="F3:G3"/>
    <mergeCell ref="B5:G5"/>
    <mergeCell ref="B59:C59"/>
  </mergeCells>
  <pageMargins left="0.25" right="0.25" top="0.75" bottom="0.75" header="0.3" footer="0.3"/>
  <pageSetup scale="41" fitToHeight="0" orientation="landscape" horizontalDpi="1200" verticalDpi="1200" r:id="rId1"/>
  <ignoredErrors>
    <ignoredError sqref="B9:C12 E9:F58 C13:C58 B13:B55 B56:B58" unlocked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CFB7B-5AAE-41DA-9F24-7E5198B5A2A3}">
  <dimension ref="A1:Q86"/>
  <sheetViews>
    <sheetView showGridLines="0" zoomScale="88" zoomScaleNormal="88" workbookViewId="0">
      <selection activeCell="F2" sqref="F2:G2"/>
    </sheetView>
  </sheetViews>
  <sheetFormatPr defaultColWidth="9.21875" defaultRowHeight="14.4" x14ac:dyDescent="0.3"/>
  <cols>
    <col min="1" max="1" width="4.77734375" style="16" customWidth="1"/>
    <col min="2" max="2" width="49.5546875" style="16" customWidth="1"/>
    <col min="3" max="4" width="19.5546875" style="16" customWidth="1"/>
    <col min="5" max="8" width="23.5546875" style="16" customWidth="1"/>
    <col min="9" max="15" width="23.5546875" style="5" customWidth="1"/>
    <col min="16" max="19" width="23.5546875" style="16" customWidth="1"/>
    <col min="20" max="20" width="22.5546875" style="16" customWidth="1"/>
    <col min="21" max="22" width="25.5546875" style="16" customWidth="1"/>
    <col min="23" max="23" width="15.21875" style="16" bestFit="1" customWidth="1"/>
    <col min="24" max="16384" width="9.21875" style="16"/>
  </cols>
  <sheetData>
    <row r="1" spans="1:17" s="11" customFormat="1" ht="16.8" x14ac:dyDescent="0.3">
      <c r="A1" s="83" t="s">
        <v>3</v>
      </c>
      <c r="B1" s="10"/>
      <c r="C1" s="10"/>
      <c r="D1" s="10"/>
      <c r="E1" s="10"/>
      <c r="F1" s="10"/>
      <c r="G1" s="10"/>
      <c r="H1" s="10"/>
      <c r="I1" s="5"/>
      <c r="J1" s="5"/>
      <c r="K1" s="5"/>
      <c r="L1" s="5"/>
      <c r="M1" s="5"/>
      <c r="N1" s="5"/>
      <c r="O1" s="5"/>
    </row>
    <row r="2" spans="1:17" s="11" customFormat="1" ht="15" customHeight="1" x14ac:dyDescent="0.3">
      <c r="A2" s="83" t="s">
        <v>1</v>
      </c>
      <c r="B2" s="10"/>
      <c r="C2" s="10"/>
      <c r="D2" s="10"/>
      <c r="E2" s="10"/>
      <c r="F2" s="221" t="str">
        <f>IF('Cost Proposal Summary'!E2="","",'Cost Proposal Summary'!E2)</f>
        <v>Gainwell Technologies</v>
      </c>
      <c r="G2" s="221"/>
      <c r="H2" s="5"/>
      <c r="I2" s="5"/>
      <c r="J2" s="5"/>
      <c r="K2" s="5"/>
      <c r="L2" s="5"/>
      <c r="M2" s="5"/>
      <c r="N2" s="5"/>
    </row>
    <row r="3" spans="1:17" s="11" customFormat="1" ht="16.5" customHeight="1" x14ac:dyDescent="0.3">
      <c r="A3" s="12" t="s">
        <v>123</v>
      </c>
      <c r="B3" s="10"/>
      <c r="C3" s="10"/>
      <c r="D3" s="10"/>
      <c r="E3" s="10"/>
      <c r="F3" s="222" t="s">
        <v>6</v>
      </c>
      <c r="G3" s="222"/>
      <c r="H3" s="5"/>
      <c r="I3" s="5"/>
      <c r="J3" s="5"/>
      <c r="K3" s="5"/>
      <c r="L3" s="5"/>
      <c r="M3" s="5"/>
      <c r="N3" s="5"/>
    </row>
    <row r="4" spans="1:17" s="11" customFormat="1" x14ac:dyDescent="0.3">
      <c r="A4" s="14"/>
      <c r="B4" s="14"/>
      <c r="C4" s="14"/>
      <c r="D4" s="15"/>
      <c r="E4" s="15"/>
      <c r="F4" s="15"/>
      <c r="G4" s="15"/>
      <c r="H4" s="15"/>
      <c r="I4" s="5"/>
      <c r="J4" s="5"/>
      <c r="K4" s="5"/>
      <c r="L4" s="5"/>
      <c r="M4" s="5"/>
      <c r="N4" s="5"/>
      <c r="O4" s="5"/>
    </row>
    <row r="5" spans="1:17" ht="91.05" customHeight="1" x14ac:dyDescent="0.3">
      <c r="B5" s="252" t="s">
        <v>124</v>
      </c>
      <c r="C5" s="252"/>
      <c r="D5" s="252"/>
      <c r="E5" s="252"/>
      <c r="F5" s="252"/>
      <c r="G5" s="252"/>
      <c r="H5" s="24"/>
    </row>
    <row r="7" spans="1:17" s="18" customFormat="1" ht="18.75" customHeight="1" x14ac:dyDescent="0.3">
      <c r="A7" s="134" t="s">
        <v>125</v>
      </c>
      <c r="I7" s="19"/>
      <c r="J7" s="19"/>
      <c r="K7" s="19"/>
      <c r="L7" s="19"/>
      <c r="M7" s="19"/>
      <c r="N7" s="19"/>
      <c r="O7" s="19"/>
    </row>
    <row r="8" spans="1:17" ht="47.1" customHeight="1" x14ac:dyDescent="0.3">
      <c r="A8" s="20" t="s">
        <v>39</v>
      </c>
      <c r="B8" s="135" t="s">
        <v>56</v>
      </c>
      <c r="C8" s="191" t="s">
        <v>38</v>
      </c>
      <c r="D8" s="191" t="s">
        <v>71</v>
      </c>
      <c r="E8" s="191" t="s">
        <v>72</v>
      </c>
      <c r="F8" s="191" t="s">
        <v>73</v>
      </c>
      <c r="G8" s="191" t="s">
        <v>126</v>
      </c>
      <c r="I8" s="16"/>
      <c r="J8" s="16"/>
      <c r="P8" s="5"/>
      <c r="Q8" s="5"/>
    </row>
    <row r="9" spans="1:17" x14ac:dyDescent="0.3">
      <c r="A9" s="21">
        <v>1</v>
      </c>
      <c r="B9" s="97" t="str">
        <f>'Staffing Rates'!C10</f>
        <v>Chief Executive Officer</v>
      </c>
      <c r="C9" s="96">
        <f>'Staffing Rates'!H10</f>
        <v>358.8</v>
      </c>
      <c r="D9" s="116"/>
      <c r="E9" s="96">
        <f>C9*D9</f>
        <v>0</v>
      </c>
      <c r="F9" s="96">
        <f>C9*D9*12</f>
        <v>0</v>
      </c>
      <c r="G9" s="91">
        <f t="shared" ref="G9:G22" si="0">C9*D9*48</f>
        <v>0</v>
      </c>
      <c r="I9" s="16"/>
      <c r="J9" s="16"/>
      <c r="P9" s="5"/>
      <c r="Q9" s="5"/>
    </row>
    <row r="10" spans="1:17" x14ac:dyDescent="0.3">
      <c r="A10" s="21">
        <v>2</v>
      </c>
      <c r="B10" s="97" t="str">
        <f>'Staffing Rates'!C11</f>
        <v>Chief Financial Officer</v>
      </c>
      <c r="C10" s="96">
        <f>'Staffing Rates'!H11</f>
        <v>173.24</v>
      </c>
      <c r="D10" s="116"/>
      <c r="E10" s="96">
        <f t="shared" ref="E10:E22" si="1">C10*D10</f>
        <v>0</v>
      </c>
      <c r="F10" s="96">
        <f t="shared" ref="F10:F22" si="2">C10*D10*12</f>
        <v>0</v>
      </c>
      <c r="G10" s="91">
        <f t="shared" si="0"/>
        <v>0</v>
      </c>
      <c r="I10" s="16"/>
      <c r="J10" s="16"/>
      <c r="P10" s="5"/>
      <c r="Q10" s="5"/>
    </row>
    <row r="11" spans="1:17" x14ac:dyDescent="0.3">
      <c r="A11" s="21">
        <v>3</v>
      </c>
      <c r="B11" s="97" t="str">
        <f>'Staffing Rates'!C12</f>
        <v>Account Manager</v>
      </c>
      <c r="C11" s="96">
        <f>'Staffing Rates'!H12</f>
        <v>293.56</v>
      </c>
      <c r="D11" s="116"/>
      <c r="E11" s="96">
        <f t="shared" si="1"/>
        <v>0</v>
      </c>
      <c r="F11" s="96">
        <f t="shared" si="2"/>
        <v>0</v>
      </c>
      <c r="G11" s="91">
        <f t="shared" si="0"/>
        <v>0</v>
      </c>
      <c r="I11" s="16"/>
      <c r="J11" s="16"/>
      <c r="P11" s="5"/>
      <c r="Q11" s="5"/>
    </row>
    <row r="12" spans="1:17" x14ac:dyDescent="0.3">
      <c r="A12" s="21">
        <v>4</v>
      </c>
      <c r="B12" s="97" t="str">
        <f>'Staffing Rates'!C13</f>
        <v>Compliance Officer</v>
      </c>
      <c r="C12" s="96">
        <f>'Staffing Rates'!H13</f>
        <v>178.81</v>
      </c>
      <c r="D12" s="116"/>
      <c r="E12" s="96">
        <f t="shared" si="1"/>
        <v>0</v>
      </c>
      <c r="F12" s="96">
        <f t="shared" si="2"/>
        <v>0</v>
      </c>
      <c r="G12" s="91">
        <f t="shared" si="0"/>
        <v>0</v>
      </c>
      <c r="I12" s="16"/>
      <c r="J12" s="16"/>
      <c r="P12" s="5"/>
      <c r="Q12" s="5"/>
    </row>
    <row r="13" spans="1:17" x14ac:dyDescent="0.3">
      <c r="A13" s="21">
        <v>5</v>
      </c>
      <c r="B13" s="97" t="str">
        <f>'Staffing Rates'!C14</f>
        <v>Member Services Manager</v>
      </c>
      <c r="C13" s="96">
        <f>'Staffing Rates'!H14</f>
        <v>182.26</v>
      </c>
      <c r="D13" s="116"/>
      <c r="E13" s="96">
        <f t="shared" si="1"/>
        <v>0</v>
      </c>
      <c r="F13" s="96">
        <f t="shared" si="2"/>
        <v>0</v>
      </c>
      <c r="G13" s="91">
        <f t="shared" si="0"/>
        <v>0</v>
      </c>
      <c r="I13" s="16"/>
      <c r="J13" s="16"/>
      <c r="P13" s="5"/>
      <c r="Q13" s="5"/>
    </row>
    <row r="14" spans="1:17" x14ac:dyDescent="0.3">
      <c r="A14" s="21">
        <v>6</v>
      </c>
      <c r="B14" s="97" t="str">
        <f>'Staffing Rates'!C15</f>
        <v>Provider Services Manager</v>
      </c>
      <c r="C14" s="96">
        <f>'Staffing Rates'!H15</f>
        <v>182.26</v>
      </c>
      <c r="D14" s="116"/>
      <c r="E14" s="96">
        <f t="shared" si="1"/>
        <v>0</v>
      </c>
      <c r="F14" s="96">
        <f t="shared" si="2"/>
        <v>0</v>
      </c>
      <c r="G14" s="91">
        <f t="shared" si="0"/>
        <v>0</v>
      </c>
      <c r="I14" s="16"/>
      <c r="J14" s="16"/>
      <c r="P14" s="5"/>
      <c r="Q14" s="5"/>
    </row>
    <row r="15" spans="1:17" x14ac:dyDescent="0.3">
      <c r="A15" s="21">
        <v>7</v>
      </c>
      <c r="B15" s="97" t="str">
        <f>'Staffing Rates'!C16</f>
        <v>MMIS Project Manager</v>
      </c>
      <c r="C15" s="96">
        <f>'Staffing Rates'!H16</f>
        <v>196.1</v>
      </c>
      <c r="D15" s="116"/>
      <c r="E15" s="96">
        <f t="shared" si="1"/>
        <v>0</v>
      </c>
      <c r="F15" s="96">
        <f t="shared" si="2"/>
        <v>0</v>
      </c>
      <c r="G15" s="91">
        <f t="shared" si="0"/>
        <v>0</v>
      </c>
      <c r="I15" s="16"/>
      <c r="J15" s="16"/>
      <c r="P15" s="5"/>
      <c r="Q15" s="5"/>
    </row>
    <row r="16" spans="1:17" x14ac:dyDescent="0.3">
      <c r="A16" s="21">
        <v>8</v>
      </c>
      <c r="B16" s="97" t="str">
        <f>'Staffing Rates'!C17</f>
        <v>Quality Assurance Manager</v>
      </c>
      <c r="C16" s="96">
        <f>'Staffing Rates'!H17</f>
        <v>163.09</v>
      </c>
      <c r="D16" s="116"/>
      <c r="E16" s="96">
        <f t="shared" si="1"/>
        <v>0</v>
      </c>
      <c r="F16" s="96">
        <f t="shared" si="2"/>
        <v>0</v>
      </c>
      <c r="G16" s="91">
        <f t="shared" si="0"/>
        <v>0</v>
      </c>
      <c r="I16" s="16"/>
      <c r="J16" s="16"/>
      <c r="P16" s="5"/>
      <c r="Q16" s="5"/>
    </row>
    <row r="17" spans="1:17" x14ac:dyDescent="0.3">
      <c r="A17" s="21">
        <v>9</v>
      </c>
      <c r="B17" s="97" t="str">
        <f>IF('Staffing Rates'!C18=0, " ",'Staffing Rates'!C18)</f>
        <v>MMIS Data Compliance Manager</v>
      </c>
      <c r="C17" s="96">
        <f>'Staffing Rates'!H18</f>
        <v>193.66</v>
      </c>
      <c r="D17" s="116"/>
      <c r="E17" s="96">
        <f t="shared" si="1"/>
        <v>0</v>
      </c>
      <c r="F17" s="96">
        <f t="shared" si="2"/>
        <v>0</v>
      </c>
      <c r="G17" s="91">
        <f t="shared" si="0"/>
        <v>0</v>
      </c>
      <c r="I17" s="16"/>
      <c r="J17" s="16"/>
      <c r="P17" s="5"/>
      <c r="Q17" s="5"/>
    </row>
    <row r="18" spans="1:17" x14ac:dyDescent="0.3">
      <c r="A18" s="21">
        <v>10</v>
      </c>
      <c r="B18" s="97" t="str">
        <f>IF('Staffing Rates'!C19=0, " ",'Staffing Rates'!C19)</f>
        <v>MMIS Account Security Officer</v>
      </c>
      <c r="C18" s="96">
        <f>'Staffing Rates'!H19</f>
        <v>145.69</v>
      </c>
      <c r="D18" s="116"/>
      <c r="E18" s="96">
        <f t="shared" si="1"/>
        <v>0</v>
      </c>
      <c r="F18" s="96">
        <f t="shared" si="2"/>
        <v>0</v>
      </c>
      <c r="G18" s="91">
        <f t="shared" si="0"/>
        <v>0</v>
      </c>
      <c r="I18" s="16"/>
      <c r="J18" s="16"/>
      <c r="P18" s="5"/>
      <c r="Q18" s="5"/>
    </row>
    <row r="19" spans="1:17" x14ac:dyDescent="0.3">
      <c r="A19" s="21">
        <v>11</v>
      </c>
      <c r="B19" s="97" t="str">
        <f>IF('Staffing Rates'!C20=0, " ",'Staffing Rates'!C20)</f>
        <v>MMIS Technical Architect</v>
      </c>
      <c r="C19" s="96">
        <f>'Staffing Rates'!H20</f>
        <v>194.35</v>
      </c>
      <c r="D19" s="116"/>
      <c r="E19" s="96">
        <f t="shared" si="1"/>
        <v>0</v>
      </c>
      <c r="F19" s="96">
        <f t="shared" si="2"/>
        <v>0</v>
      </c>
      <c r="G19" s="91">
        <f t="shared" si="0"/>
        <v>0</v>
      </c>
      <c r="I19" s="16"/>
      <c r="J19" s="16"/>
      <c r="P19" s="5"/>
      <c r="Q19" s="5"/>
    </row>
    <row r="20" spans="1:17" x14ac:dyDescent="0.3">
      <c r="A20" s="21">
        <v>12</v>
      </c>
      <c r="B20" s="97" t="str">
        <f>IF('Staffing Rates'!C21=0, " ",'Staffing Rates'!C21)</f>
        <v>MMIS Business Analyst</v>
      </c>
      <c r="C20" s="96">
        <f>'Staffing Rates'!H21</f>
        <v>98.29</v>
      </c>
      <c r="D20" s="116"/>
      <c r="E20" s="96">
        <f t="shared" si="1"/>
        <v>0</v>
      </c>
      <c r="F20" s="96">
        <f t="shared" si="2"/>
        <v>0</v>
      </c>
      <c r="G20" s="91">
        <f t="shared" si="0"/>
        <v>0</v>
      </c>
      <c r="I20" s="16"/>
      <c r="J20" s="16"/>
      <c r="P20" s="5"/>
      <c r="Q20" s="5"/>
    </row>
    <row r="21" spans="1:17" x14ac:dyDescent="0.3">
      <c r="A21" s="21">
        <v>13</v>
      </c>
      <c r="B21" s="97" t="str">
        <f>IF('Staffing Rates'!C22=0, " ",'Staffing Rates'!C22)</f>
        <v>MMIS Business Analyst - Advanced</v>
      </c>
      <c r="C21" s="96">
        <f>'Staffing Rates'!H22</f>
        <v>112.7</v>
      </c>
      <c r="D21" s="116"/>
      <c r="E21" s="96">
        <f t="shared" si="1"/>
        <v>0</v>
      </c>
      <c r="F21" s="96">
        <f t="shared" si="2"/>
        <v>0</v>
      </c>
      <c r="G21" s="91">
        <f t="shared" si="0"/>
        <v>0</v>
      </c>
      <c r="I21" s="16"/>
      <c r="J21" s="16"/>
      <c r="P21" s="5"/>
      <c r="Q21" s="5"/>
    </row>
    <row r="22" spans="1:17" x14ac:dyDescent="0.3">
      <c r="A22" s="21">
        <v>14</v>
      </c>
      <c r="B22" s="97" t="str">
        <f>IF('Staffing Rates'!C23=0, " ",'Staffing Rates'!C23)</f>
        <v>MMIS Business Analyst - Senior</v>
      </c>
      <c r="C22" s="96">
        <f>'Staffing Rates'!H23</f>
        <v>125.45</v>
      </c>
      <c r="D22" s="116"/>
      <c r="E22" s="96">
        <f t="shared" si="1"/>
        <v>0</v>
      </c>
      <c r="F22" s="96">
        <f t="shared" si="2"/>
        <v>0</v>
      </c>
      <c r="G22" s="91">
        <f t="shared" si="0"/>
        <v>0</v>
      </c>
      <c r="I22" s="16"/>
      <c r="J22" s="16"/>
      <c r="P22" s="5"/>
      <c r="Q22" s="5"/>
    </row>
    <row r="23" spans="1:17" x14ac:dyDescent="0.3">
      <c r="A23" s="21">
        <v>15</v>
      </c>
      <c r="B23" s="97" t="str">
        <f>IF('Staffing Rates'!C24=0, " ",'Staffing Rates'!C24)</f>
        <v>MMIS Claims Manager</v>
      </c>
      <c r="C23" s="96">
        <f>'Staffing Rates'!H24</f>
        <v>182.26</v>
      </c>
      <c r="D23" s="116"/>
      <c r="E23" s="96">
        <f t="shared" ref="E23:E58" si="3">C23*D23</f>
        <v>0</v>
      </c>
      <c r="F23" s="96">
        <f t="shared" ref="F23:F58" si="4">C23*D23*12</f>
        <v>0</v>
      </c>
      <c r="G23" s="91">
        <f t="shared" ref="G23:G58" si="5">C23*D23*48</f>
        <v>0</v>
      </c>
      <c r="I23" s="16"/>
      <c r="J23" s="16"/>
      <c r="P23" s="5"/>
      <c r="Q23" s="5"/>
    </row>
    <row r="24" spans="1:17" x14ac:dyDescent="0.3">
      <c r="A24" s="21">
        <v>16</v>
      </c>
      <c r="B24" s="97" t="str">
        <f>IF('Staffing Rates'!C25=0, " ",'Staffing Rates'!C25)</f>
        <v>MMIS Clerk/Service Desk Agent</v>
      </c>
      <c r="C24" s="96">
        <f>'Staffing Rates'!H25</f>
        <v>45.43</v>
      </c>
      <c r="D24" s="116"/>
      <c r="E24" s="96">
        <f t="shared" si="3"/>
        <v>0</v>
      </c>
      <c r="F24" s="96">
        <f t="shared" si="4"/>
        <v>0</v>
      </c>
      <c r="G24" s="91">
        <f t="shared" si="5"/>
        <v>0</v>
      </c>
      <c r="I24" s="16"/>
      <c r="J24" s="16"/>
      <c r="P24" s="5"/>
      <c r="Q24" s="5"/>
    </row>
    <row r="25" spans="1:17" x14ac:dyDescent="0.3">
      <c r="A25" s="21">
        <v>17</v>
      </c>
      <c r="B25" s="97" t="str">
        <f>IF('Staffing Rates'!C26=0, " ",'Staffing Rates'!C26)</f>
        <v>MMIS Clerk/Service Desk Agent - Advanced</v>
      </c>
      <c r="C25" s="96">
        <f>'Staffing Rates'!H26</f>
        <v>55.45</v>
      </c>
      <c r="D25" s="116"/>
      <c r="E25" s="96">
        <f t="shared" si="3"/>
        <v>0</v>
      </c>
      <c r="F25" s="96">
        <f t="shared" si="4"/>
        <v>0</v>
      </c>
      <c r="G25" s="91">
        <f t="shared" si="5"/>
        <v>0</v>
      </c>
      <c r="I25" s="16"/>
      <c r="J25" s="16"/>
      <c r="P25" s="5"/>
      <c r="Q25" s="5"/>
    </row>
    <row r="26" spans="1:17" x14ac:dyDescent="0.3">
      <c r="A26" s="21">
        <v>18</v>
      </c>
      <c r="B26" s="97" t="str">
        <f>IF('Staffing Rates'!C27=0, " ",'Staffing Rates'!C27)</f>
        <v>MMIS Clerk/Service Desk Agent - Senior</v>
      </c>
      <c r="C26" s="96">
        <f>'Staffing Rates'!H27</f>
        <v>60.13</v>
      </c>
      <c r="D26" s="116"/>
      <c r="E26" s="96">
        <f t="shared" si="3"/>
        <v>0</v>
      </c>
      <c r="F26" s="96">
        <f t="shared" si="4"/>
        <v>0</v>
      </c>
      <c r="G26" s="91">
        <f t="shared" si="5"/>
        <v>0</v>
      </c>
      <c r="I26" s="16"/>
      <c r="J26" s="16"/>
      <c r="P26" s="5"/>
      <c r="Q26" s="5"/>
    </row>
    <row r="27" spans="1:17" x14ac:dyDescent="0.3">
      <c r="A27" s="21">
        <v>19</v>
      </c>
      <c r="B27" s="97" t="str">
        <f>IF('Staffing Rates'!C28=0, " ",'Staffing Rates'!C28)</f>
        <v>MMIS Database Administrator</v>
      </c>
      <c r="C27" s="96">
        <f>'Staffing Rates'!H28</f>
        <v>107.37</v>
      </c>
      <c r="D27" s="116"/>
      <c r="E27" s="96">
        <f t="shared" si="3"/>
        <v>0</v>
      </c>
      <c r="F27" s="96">
        <f t="shared" si="4"/>
        <v>0</v>
      </c>
      <c r="G27" s="91">
        <f t="shared" si="5"/>
        <v>0</v>
      </c>
      <c r="I27" s="16"/>
      <c r="J27" s="16"/>
      <c r="P27" s="5"/>
      <c r="Q27" s="5"/>
    </row>
    <row r="28" spans="1:17" x14ac:dyDescent="0.3">
      <c r="A28" s="21">
        <v>20</v>
      </c>
      <c r="B28" s="97" t="str">
        <f>IF('Staffing Rates'!C29=0, " ",'Staffing Rates'!C29)</f>
        <v>MMIS Insurance Operations Analyst</v>
      </c>
      <c r="C28" s="96">
        <f>'Staffing Rates'!H29</f>
        <v>68.540000000000006</v>
      </c>
      <c r="D28" s="116"/>
      <c r="E28" s="96">
        <f t="shared" si="3"/>
        <v>0</v>
      </c>
      <c r="F28" s="96">
        <f t="shared" si="4"/>
        <v>0</v>
      </c>
      <c r="G28" s="91">
        <f t="shared" si="5"/>
        <v>0</v>
      </c>
      <c r="I28" s="16"/>
      <c r="J28" s="16"/>
      <c r="P28" s="5"/>
      <c r="Q28" s="5"/>
    </row>
    <row r="29" spans="1:17" x14ac:dyDescent="0.3">
      <c r="A29" s="21">
        <v>21</v>
      </c>
      <c r="B29" s="97" t="str">
        <f>IF('Staffing Rates'!C30=0, " ",'Staffing Rates'!C30)</f>
        <v>MMIS Insurance Operations Analyst - Advanced</v>
      </c>
      <c r="C29" s="96">
        <f>'Staffing Rates'!H30</f>
        <v>78.83</v>
      </c>
      <c r="D29" s="116"/>
      <c r="E29" s="96">
        <f t="shared" si="3"/>
        <v>0</v>
      </c>
      <c r="F29" s="96">
        <f t="shared" si="4"/>
        <v>0</v>
      </c>
      <c r="G29" s="91">
        <f t="shared" si="5"/>
        <v>0</v>
      </c>
      <c r="I29" s="16"/>
      <c r="J29" s="16"/>
      <c r="P29" s="5"/>
      <c r="Q29" s="5"/>
    </row>
    <row r="30" spans="1:17" x14ac:dyDescent="0.3">
      <c r="A30" s="21">
        <v>22</v>
      </c>
      <c r="B30" s="97" t="str">
        <f>IF('Staffing Rates'!C31=0, " ",'Staffing Rates'!C31)</f>
        <v>MMIS Insurance Operations Analyst - Senior</v>
      </c>
      <c r="C30" s="96">
        <f>'Staffing Rates'!H31</f>
        <v>121.86</v>
      </c>
      <c r="D30" s="116"/>
      <c r="E30" s="96">
        <f t="shared" si="3"/>
        <v>0</v>
      </c>
      <c r="F30" s="96">
        <f t="shared" si="4"/>
        <v>0</v>
      </c>
      <c r="G30" s="91">
        <f t="shared" si="5"/>
        <v>0</v>
      </c>
      <c r="I30" s="16"/>
      <c r="J30" s="16"/>
      <c r="P30" s="5"/>
      <c r="Q30" s="5"/>
    </row>
    <row r="31" spans="1:17" x14ac:dyDescent="0.3">
      <c r="A31" s="21">
        <v>23</v>
      </c>
      <c r="B31" s="97" t="str">
        <f>IF('Staffing Rates'!C32=0, " ",'Staffing Rates'!C32)</f>
        <v>MMIS Insurance Operations - Manager</v>
      </c>
      <c r="C31" s="96">
        <f>'Staffing Rates'!H32</f>
        <v>146.08000000000001</v>
      </c>
      <c r="D31" s="116"/>
      <c r="E31" s="96">
        <f t="shared" si="3"/>
        <v>0</v>
      </c>
      <c r="F31" s="96">
        <f t="shared" si="4"/>
        <v>0</v>
      </c>
      <c r="G31" s="91">
        <f t="shared" si="5"/>
        <v>0</v>
      </c>
      <c r="I31" s="16"/>
      <c r="J31" s="16"/>
      <c r="P31" s="5"/>
      <c r="Q31" s="5"/>
    </row>
    <row r="32" spans="1:17" x14ac:dyDescent="0.3">
      <c r="A32" s="21">
        <v>24</v>
      </c>
      <c r="B32" s="97" t="str">
        <f>IF('Staffing Rates'!C33=0, " ",'Staffing Rates'!C33)</f>
        <v>MMIS Infrastructure Administrator</v>
      </c>
      <c r="C32" s="96">
        <f>'Staffing Rates'!H33</f>
        <v>114.66</v>
      </c>
      <c r="D32" s="116"/>
      <c r="E32" s="96">
        <f t="shared" si="3"/>
        <v>0</v>
      </c>
      <c r="F32" s="96">
        <f t="shared" si="4"/>
        <v>0</v>
      </c>
      <c r="G32" s="91">
        <f t="shared" si="5"/>
        <v>0</v>
      </c>
      <c r="I32" s="16"/>
      <c r="J32" s="16"/>
      <c r="P32" s="5"/>
      <c r="Q32" s="5"/>
    </row>
    <row r="33" spans="1:17" x14ac:dyDescent="0.3">
      <c r="A33" s="21">
        <v>25</v>
      </c>
      <c r="B33" s="97" t="str">
        <f>IF('Staffing Rates'!C34=0, " ",'Staffing Rates'!C34)</f>
        <v>MMIS Business Services - Manager</v>
      </c>
      <c r="C33" s="96">
        <f>'Staffing Rates'!H34</f>
        <v>204.63</v>
      </c>
      <c r="D33" s="116"/>
      <c r="E33" s="96">
        <f t="shared" si="3"/>
        <v>0</v>
      </c>
      <c r="F33" s="96">
        <f t="shared" si="4"/>
        <v>0</v>
      </c>
      <c r="G33" s="91">
        <f t="shared" si="5"/>
        <v>0</v>
      </c>
      <c r="I33" s="16"/>
      <c r="J33" s="16"/>
      <c r="P33" s="5"/>
      <c r="Q33" s="5"/>
    </row>
    <row r="34" spans="1:17" x14ac:dyDescent="0.3">
      <c r="A34" s="21">
        <v>26</v>
      </c>
      <c r="B34" s="97" t="str">
        <f>IF('Staffing Rates'!C35=0, " ",'Staffing Rates'!C35)</f>
        <v>MMIS Cost Avoidance - Manager</v>
      </c>
      <c r="C34" s="96">
        <f>'Staffing Rates'!H35</f>
        <v>170.49</v>
      </c>
      <c r="D34" s="116"/>
      <c r="E34" s="96">
        <f t="shared" si="3"/>
        <v>0</v>
      </c>
      <c r="F34" s="96">
        <f t="shared" si="4"/>
        <v>0</v>
      </c>
      <c r="G34" s="91">
        <f t="shared" si="5"/>
        <v>0</v>
      </c>
      <c r="I34" s="16"/>
      <c r="J34" s="16"/>
      <c r="P34" s="5"/>
      <c r="Q34" s="5"/>
    </row>
    <row r="35" spans="1:17" x14ac:dyDescent="0.3">
      <c r="A35" s="21">
        <v>27</v>
      </c>
      <c r="B35" s="97" t="str">
        <f>IF('Staffing Rates'!C36=0, " ",'Staffing Rates'!C36)</f>
        <v>MMIS Infrastructure Administrator - Manager</v>
      </c>
      <c r="C35" s="96">
        <f>'Staffing Rates'!H36</f>
        <v>195.94</v>
      </c>
      <c r="D35" s="116"/>
      <c r="E35" s="96">
        <f t="shared" si="3"/>
        <v>0</v>
      </c>
      <c r="F35" s="96">
        <f t="shared" si="4"/>
        <v>0</v>
      </c>
      <c r="G35" s="91">
        <f t="shared" si="5"/>
        <v>0</v>
      </c>
      <c r="I35" s="16"/>
      <c r="J35" s="16"/>
      <c r="P35" s="5"/>
      <c r="Q35" s="5"/>
    </row>
    <row r="36" spans="1:17" x14ac:dyDescent="0.3">
      <c r="A36" s="21">
        <v>28</v>
      </c>
      <c r="B36" s="97" t="str">
        <f>IF('Staffing Rates'!C37=0, " ",'Staffing Rates'!C37)</f>
        <v>MMIS Systems Operations - Manager</v>
      </c>
      <c r="C36" s="96">
        <f>'Staffing Rates'!H37</f>
        <v>195.13</v>
      </c>
      <c r="D36" s="116"/>
      <c r="E36" s="96">
        <f t="shared" si="3"/>
        <v>0</v>
      </c>
      <c r="F36" s="96">
        <f t="shared" si="4"/>
        <v>0</v>
      </c>
      <c r="G36" s="91">
        <f t="shared" si="5"/>
        <v>0</v>
      </c>
      <c r="I36" s="16"/>
      <c r="J36" s="16"/>
      <c r="P36" s="5"/>
      <c r="Q36" s="5"/>
    </row>
    <row r="37" spans="1:17" x14ac:dyDescent="0.3">
      <c r="A37" s="21">
        <v>29</v>
      </c>
      <c r="B37" s="97" t="str">
        <f>IF('Staffing Rates'!C38=0, " ",'Staffing Rates'!C38)</f>
        <v>MMIS Technical Delivery - Manager</v>
      </c>
      <c r="C37" s="96">
        <f>'Staffing Rates'!H38</f>
        <v>203.75</v>
      </c>
      <c r="D37" s="116"/>
      <c r="E37" s="96">
        <f t="shared" si="3"/>
        <v>0</v>
      </c>
      <c r="F37" s="96">
        <f t="shared" si="4"/>
        <v>0</v>
      </c>
      <c r="G37" s="91">
        <f t="shared" si="5"/>
        <v>0</v>
      </c>
      <c r="I37" s="16"/>
      <c r="J37" s="16"/>
      <c r="P37" s="5"/>
      <c r="Q37" s="5"/>
    </row>
    <row r="38" spans="1:17" x14ac:dyDescent="0.3">
      <c r="A38" s="21">
        <v>30</v>
      </c>
      <c r="B38" s="97" t="str">
        <f>IF('Staffing Rates'!C39=0, " ",'Staffing Rates'!C39)</f>
        <v>MMIS Quality Testing - Manager</v>
      </c>
      <c r="C38" s="96">
        <f>'Staffing Rates'!H39</f>
        <v>145.44999999999999</v>
      </c>
      <c r="D38" s="116"/>
      <c r="E38" s="96">
        <f t="shared" si="3"/>
        <v>0</v>
      </c>
      <c r="F38" s="96">
        <f t="shared" si="4"/>
        <v>0</v>
      </c>
      <c r="G38" s="91">
        <f t="shared" si="5"/>
        <v>0</v>
      </c>
      <c r="I38" s="16"/>
      <c r="J38" s="16"/>
      <c r="P38" s="5"/>
      <c r="Q38" s="5"/>
    </row>
    <row r="39" spans="1:17" x14ac:dyDescent="0.3">
      <c r="A39" s="21">
        <v>31</v>
      </c>
      <c r="B39" s="97" t="str">
        <f>IF('Staffing Rates'!C40=0, " ",'Staffing Rates'!C40)</f>
        <v>MMIS Pharmacist</v>
      </c>
      <c r="C39" s="96">
        <f>'Staffing Rates'!H40</f>
        <v>173.24</v>
      </c>
      <c r="D39" s="116"/>
      <c r="E39" s="96">
        <f t="shared" si="3"/>
        <v>0</v>
      </c>
      <c r="F39" s="96">
        <f t="shared" si="4"/>
        <v>0</v>
      </c>
      <c r="G39" s="91">
        <f t="shared" si="5"/>
        <v>0</v>
      </c>
      <c r="I39" s="16"/>
      <c r="J39" s="16"/>
      <c r="P39" s="5"/>
      <c r="Q39" s="5"/>
    </row>
    <row r="40" spans="1:17" x14ac:dyDescent="0.3">
      <c r="A40" s="21">
        <v>32</v>
      </c>
      <c r="B40" s="97" t="str">
        <f>IF('Staffing Rates'!C41=0, " ",'Staffing Rates'!C41)</f>
        <v>MMIS Developer - Advanced</v>
      </c>
      <c r="C40" s="96">
        <f>'Staffing Rates'!H41</f>
        <v>132.02000000000001</v>
      </c>
      <c r="D40" s="116"/>
      <c r="E40" s="96">
        <f t="shared" si="3"/>
        <v>0</v>
      </c>
      <c r="F40" s="96">
        <f t="shared" si="4"/>
        <v>0</v>
      </c>
      <c r="G40" s="91">
        <f t="shared" si="5"/>
        <v>0</v>
      </c>
      <c r="I40" s="16"/>
      <c r="J40" s="16"/>
      <c r="P40" s="5"/>
      <c r="Q40" s="5"/>
    </row>
    <row r="41" spans="1:17" x14ac:dyDescent="0.3">
      <c r="A41" s="21">
        <v>33</v>
      </c>
      <c r="B41" s="97" t="str">
        <f>IF('Staffing Rates'!C42=0, " ",'Staffing Rates'!C42)</f>
        <v>MMIS Developer - Senior</v>
      </c>
      <c r="C41" s="96">
        <f>'Staffing Rates'!H42</f>
        <v>145.05000000000001</v>
      </c>
      <c r="D41" s="116"/>
      <c r="E41" s="96">
        <f t="shared" si="3"/>
        <v>0</v>
      </c>
      <c r="F41" s="96">
        <f t="shared" si="4"/>
        <v>0</v>
      </c>
      <c r="G41" s="91">
        <f t="shared" si="5"/>
        <v>0</v>
      </c>
      <c r="I41" s="16"/>
      <c r="J41" s="16"/>
      <c r="P41" s="5"/>
      <c r="Q41" s="5"/>
    </row>
    <row r="42" spans="1:17" x14ac:dyDescent="0.3">
      <c r="A42" s="21">
        <v>34</v>
      </c>
      <c r="B42" s="97" t="str">
        <f>IF('Staffing Rates'!C43=0, " ",'Staffing Rates'!C43)</f>
        <v>MMIS Project Coordinator</v>
      </c>
      <c r="C42" s="96">
        <f>'Staffing Rates'!H43</f>
        <v>90.08</v>
      </c>
      <c r="D42" s="116"/>
      <c r="E42" s="96">
        <f t="shared" si="3"/>
        <v>0</v>
      </c>
      <c r="F42" s="96">
        <f t="shared" si="4"/>
        <v>0</v>
      </c>
      <c r="G42" s="91">
        <f t="shared" si="5"/>
        <v>0</v>
      </c>
      <c r="I42" s="16"/>
      <c r="J42" s="16"/>
      <c r="P42" s="5"/>
      <c r="Q42" s="5"/>
    </row>
    <row r="43" spans="1:17" x14ac:dyDescent="0.3">
      <c r="A43" s="21">
        <v>35</v>
      </c>
      <c r="B43" s="97" t="str">
        <f>IF('Staffing Rates'!C44=0, " ",'Staffing Rates'!C44)</f>
        <v>MMIS Technical Project Manager</v>
      </c>
      <c r="C43" s="96">
        <f>'Staffing Rates'!H44</f>
        <v>107.84</v>
      </c>
      <c r="D43" s="116"/>
      <c r="E43" s="96">
        <f t="shared" si="3"/>
        <v>0</v>
      </c>
      <c r="F43" s="96">
        <f t="shared" si="4"/>
        <v>0</v>
      </c>
      <c r="G43" s="91">
        <f t="shared" si="5"/>
        <v>0</v>
      </c>
      <c r="I43" s="16"/>
      <c r="J43" s="16"/>
      <c r="P43" s="5"/>
      <c r="Q43" s="5"/>
    </row>
    <row r="44" spans="1:17" x14ac:dyDescent="0.3">
      <c r="A44" s="21">
        <v>36</v>
      </c>
      <c r="B44" s="97" t="str">
        <f>IF('Staffing Rates'!C45=0, " ",'Staffing Rates'!C45)</f>
        <v>MMIS Technical Project Manager - Advanced</v>
      </c>
      <c r="C44" s="96">
        <f>'Staffing Rates'!H45</f>
        <v>153.24</v>
      </c>
      <c r="D44" s="116"/>
      <c r="E44" s="96">
        <f t="shared" si="3"/>
        <v>0</v>
      </c>
      <c r="F44" s="96">
        <f t="shared" si="4"/>
        <v>0</v>
      </c>
      <c r="G44" s="91">
        <f t="shared" si="5"/>
        <v>0</v>
      </c>
      <c r="I44" s="16"/>
      <c r="J44" s="16"/>
      <c r="P44" s="5"/>
      <c r="Q44" s="5"/>
    </row>
    <row r="45" spans="1:17" x14ac:dyDescent="0.3">
      <c r="A45" s="21">
        <v>37</v>
      </c>
      <c r="B45" s="97" t="str">
        <f>IF('Staffing Rates'!C46=0, " ",'Staffing Rates'!C46)</f>
        <v>MMIS Technical Project Manager - Senior</v>
      </c>
      <c r="C45" s="96">
        <f>'Staffing Rates'!H46</f>
        <v>164.82</v>
      </c>
      <c r="D45" s="116"/>
      <c r="E45" s="96">
        <f t="shared" si="3"/>
        <v>0</v>
      </c>
      <c r="F45" s="96">
        <f t="shared" si="4"/>
        <v>0</v>
      </c>
      <c r="G45" s="91">
        <f t="shared" si="5"/>
        <v>0</v>
      </c>
      <c r="I45" s="16"/>
      <c r="J45" s="16"/>
      <c r="P45" s="5"/>
      <c r="Q45" s="5"/>
    </row>
    <row r="46" spans="1:17" x14ac:dyDescent="0.3">
      <c r="A46" s="21">
        <v>38</v>
      </c>
      <c r="B46" s="97" t="str">
        <f>IF('Staffing Rates'!C47=0, " ",'Staffing Rates'!C47)</f>
        <v>MMIS Publication/Communication Analyst</v>
      </c>
      <c r="C46" s="96">
        <f>'Staffing Rates'!H47</f>
        <v>103.65</v>
      </c>
      <c r="D46" s="116"/>
      <c r="E46" s="96">
        <f t="shared" si="3"/>
        <v>0</v>
      </c>
      <c r="F46" s="96">
        <f t="shared" si="4"/>
        <v>0</v>
      </c>
      <c r="G46" s="91">
        <f t="shared" si="5"/>
        <v>0</v>
      </c>
      <c r="I46" s="16"/>
      <c r="J46" s="16"/>
      <c r="P46" s="5"/>
      <c r="Q46" s="5"/>
    </row>
    <row r="47" spans="1:17" x14ac:dyDescent="0.3">
      <c r="A47" s="21">
        <v>39</v>
      </c>
      <c r="B47" s="97" t="str">
        <f>IF('Staffing Rates'!C48=0, " ",'Staffing Rates'!C48)</f>
        <v>MMIS Quality Assurance Analyst</v>
      </c>
      <c r="C47" s="96">
        <f>'Staffing Rates'!H48</f>
        <v>111.34</v>
      </c>
      <c r="D47" s="116"/>
      <c r="E47" s="96">
        <f t="shared" si="3"/>
        <v>0</v>
      </c>
      <c r="F47" s="96">
        <f t="shared" si="4"/>
        <v>0</v>
      </c>
      <c r="G47" s="91">
        <f t="shared" si="5"/>
        <v>0</v>
      </c>
      <c r="I47" s="16"/>
      <c r="J47" s="16"/>
      <c r="P47" s="5"/>
      <c r="Q47" s="5"/>
    </row>
    <row r="48" spans="1:17" x14ac:dyDescent="0.3">
      <c r="A48" s="21">
        <v>40</v>
      </c>
      <c r="B48" s="97" t="str">
        <f>IF('Staffing Rates'!C49=0, " ",'Staffing Rates'!C49)</f>
        <v>MMIS Quality Assurance Analyst - Senior</v>
      </c>
      <c r="C48" s="96">
        <f>'Staffing Rates'!H49</f>
        <v>127.27</v>
      </c>
      <c r="D48" s="116"/>
      <c r="E48" s="96">
        <f t="shared" si="3"/>
        <v>0</v>
      </c>
      <c r="F48" s="96">
        <f t="shared" si="4"/>
        <v>0</v>
      </c>
      <c r="G48" s="91">
        <f t="shared" si="5"/>
        <v>0</v>
      </c>
      <c r="I48" s="16"/>
      <c r="J48" s="16"/>
      <c r="P48" s="5"/>
      <c r="Q48" s="5"/>
    </row>
    <row r="49" spans="1:17" x14ac:dyDescent="0.3">
      <c r="A49" s="21">
        <v>41</v>
      </c>
      <c r="B49" s="97" t="str">
        <f>IF('Staffing Rates'!C50=0, " ",'Staffing Rates'!C50)</f>
        <v>MMIS Quality Assurance Analyst - Advanced</v>
      </c>
      <c r="C49" s="96">
        <f>'Staffing Rates'!H50</f>
        <v>118.37</v>
      </c>
      <c r="D49" s="116"/>
      <c r="E49" s="96">
        <f t="shared" si="3"/>
        <v>0</v>
      </c>
      <c r="F49" s="96">
        <f t="shared" si="4"/>
        <v>0</v>
      </c>
      <c r="G49" s="91">
        <f t="shared" si="5"/>
        <v>0</v>
      </c>
      <c r="I49" s="16"/>
      <c r="J49" s="16"/>
      <c r="P49" s="5"/>
      <c r="Q49" s="5"/>
    </row>
    <row r="50" spans="1:17" x14ac:dyDescent="0.3">
      <c r="A50" s="21">
        <v>42</v>
      </c>
      <c r="B50" s="97" t="str">
        <f>IF('Staffing Rates'!C51=0, " ",'Staffing Rates'!C51)</f>
        <v>MMIS Clerk/Service Desk Agent - Manager</v>
      </c>
      <c r="C50" s="96">
        <f>'Staffing Rates'!H51</f>
        <v>120.53</v>
      </c>
      <c r="D50" s="116"/>
      <c r="E50" s="96">
        <f t="shared" si="3"/>
        <v>0</v>
      </c>
      <c r="F50" s="96">
        <f t="shared" si="4"/>
        <v>0</v>
      </c>
      <c r="G50" s="91">
        <f t="shared" si="5"/>
        <v>0</v>
      </c>
      <c r="I50" s="16"/>
      <c r="J50" s="16"/>
      <c r="P50" s="5"/>
      <c r="Q50" s="5"/>
    </row>
    <row r="51" spans="1:17" x14ac:dyDescent="0.3">
      <c r="A51" s="21">
        <v>43</v>
      </c>
      <c r="B51" s="97" t="str">
        <f>IF('Staffing Rates'!C52=0, " ",'Staffing Rates'!C52)</f>
        <v>MMIS Systems Administrator</v>
      </c>
      <c r="C51" s="96">
        <f>'Staffing Rates'!H52</f>
        <v>72.349999999999994</v>
      </c>
      <c r="D51" s="116"/>
      <c r="E51" s="96">
        <f t="shared" si="3"/>
        <v>0</v>
      </c>
      <c r="F51" s="96">
        <f t="shared" si="4"/>
        <v>0</v>
      </c>
      <c r="G51" s="91">
        <f t="shared" si="5"/>
        <v>0</v>
      </c>
      <c r="I51" s="16"/>
      <c r="J51" s="16"/>
      <c r="P51" s="5"/>
      <c r="Q51" s="5"/>
    </row>
    <row r="52" spans="1:17" x14ac:dyDescent="0.3">
      <c r="A52" s="21">
        <v>44</v>
      </c>
      <c r="B52" s="97" t="str">
        <f>IF('Staffing Rates'!C53=0, " ",'Staffing Rates'!C53)</f>
        <v>MMIS Quality Tester</v>
      </c>
      <c r="C52" s="96">
        <f>'Staffing Rates'!H53</f>
        <v>111.95</v>
      </c>
      <c r="D52" s="116"/>
      <c r="E52" s="96">
        <f t="shared" si="3"/>
        <v>0</v>
      </c>
      <c r="F52" s="96">
        <f t="shared" si="4"/>
        <v>0</v>
      </c>
      <c r="G52" s="91">
        <f t="shared" si="5"/>
        <v>0</v>
      </c>
      <c r="I52" s="16"/>
      <c r="J52" s="16"/>
      <c r="P52" s="5"/>
      <c r="Q52" s="5"/>
    </row>
    <row r="53" spans="1:17" x14ac:dyDescent="0.3">
      <c r="A53" s="21">
        <v>45</v>
      </c>
      <c r="B53" s="97" t="str">
        <f>IF('Staffing Rates'!C54=0, " ",'Staffing Rates'!C54)</f>
        <v>MMIS Quality Tester - Advanced</v>
      </c>
      <c r="C53" s="96">
        <f>'Staffing Rates'!H54</f>
        <v>116.78</v>
      </c>
      <c r="D53" s="116"/>
      <c r="E53" s="96">
        <f t="shared" si="3"/>
        <v>0</v>
      </c>
      <c r="F53" s="96">
        <f t="shared" si="4"/>
        <v>0</v>
      </c>
      <c r="G53" s="91">
        <f t="shared" si="5"/>
        <v>0</v>
      </c>
      <c r="I53" s="16"/>
      <c r="J53" s="16"/>
      <c r="P53" s="5"/>
      <c r="Q53" s="5"/>
    </row>
    <row r="54" spans="1:17" x14ac:dyDescent="0.3">
      <c r="A54" s="21">
        <v>46</v>
      </c>
      <c r="B54" s="97" t="str">
        <f>IF('Staffing Rates'!C55=0, " ",'Staffing Rates'!C55)</f>
        <v>MMIS Quality Tester - Senior</v>
      </c>
      <c r="C54" s="96">
        <f>'Staffing Rates'!H55</f>
        <v>120.38</v>
      </c>
      <c r="D54" s="116"/>
      <c r="E54" s="96">
        <f t="shared" si="3"/>
        <v>0</v>
      </c>
      <c r="F54" s="96">
        <f t="shared" si="4"/>
        <v>0</v>
      </c>
      <c r="G54" s="91">
        <f t="shared" si="5"/>
        <v>0</v>
      </c>
      <c r="I54" s="16"/>
      <c r="J54" s="16"/>
      <c r="P54" s="5"/>
      <c r="Q54" s="5"/>
    </row>
    <row r="55" spans="1:17" x14ac:dyDescent="0.3">
      <c r="A55" s="21">
        <v>47</v>
      </c>
      <c r="B55" s="97" t="str">
        <f>IF('Staffing Rates'!C56=0, " ",'Staffing Rates'!C56)</f>
        <v>MMIS Trainer</v>
      </c>
      <c r="C55" s="96">
        <f>'Staffing Rates'!H56</f>
        <v>132.91</v>
      </c>
      <c r="D55" s="116"/>
      <c r="E55" s="96">
        <f t="shared" si="3"/>
        <v>0</v>
      </c>
      <c r="F55" s="96">
        <f t="shared" si="4"/>
        <v>0</v>
      </c>
      <c r="G55" s="91">
        <f t="shared" si="5"/>
        <v>0</v>
      </c>
      <c r="I55" s="16"/>
      <c r="J55" s="16"/>
      <c r="P55" s="5"/>
      <c r="Q55" s="5"/>
    </row>
    <row r="56" spans="1:17" x14ac:dyDescent="0.3">
      <c r="A56" s="21">
        <v>48</v>
      </c>
      <c r="B56" s="97" t="str">
        <f>IF('Staffing Rates'!C57=0, " ",'Staffing Rates'!C57)</f>
        <v xml:space="preserve"> </v>
      </c>
      <c r="C56" s="96">
        <f>'Staffing Rates'!H57</f>
        <v>0</v>
      </c>
      <c r="D56" s="116"/>
      <c r="E56" s="96">
        <f t="shared" si="3"/>
        <v>0</v>
      </c>
      <c r="F56" s="96">
        <f t="shared" si="4"/>
        <v>0</v>
      </c>
      <c r="G56" s="91">
        <f t="shared" si="5"/>
        <v>0</v>
      </c>
      <c r="I56" s="16"/>
      <c r="J56" s="16"/>
      <c r="P56" s="5"/>
      <c r="Q56" s="5"/>
    </row>
    <row r="57" spans="1:17" x14ac:dyDescent="0.3">
      <c r="A57" s="21">
        <v>49</v>
      </c>
      <c r="B57" s="97" t="str">
        <f>IF('Staffing Rates'!C58=0, " ",'Staffing Rates'!C58)</f>
        <v xml:space="preserve"> </v>
      </c>
      <c r="C57" s="96">
        <f>'Staffing Rates'!H58</f>
        <v>0</v>
      </c>
      <c r="D57" s="116"/>
      <c r="E57" s="96">
        <f t="shared" si="3"/>
        <v>0</v>
      </c>
      <c r="F57" s="96">
        <f t="shared" si="4"/>
        <v>0</v>
      </c>
      <c r="G57" s="91">
        <f t="shared" si="5"/>
        <v>0</v>
      </c>
      <c r="I57" s="16"/>
      <c r="J57" s="16"/>
      <c r="P57" s="5"/>
      <c r="Q57" s="5"/>
    </row>
    <row r="58" spans="1:17" ht="15" thickBot="1" x14ac:dyDescent="0.35">
      <c r="A58" s="21">
        <v>50</v>
      </c>
      <c r="B58" s="97" t="str">
        <f>IF('Staffing Rates'!C59=0, " ",'Staffing Rates'!C59)</f>
        <v xml:space="preserve"> </v>
      </c>
      <c r="C58" s="96">
        <f>'Staffing Rates'!H59</f>
        <v>0</v>
      </c>
      <c r="D58" s="170"/>
      <c r="E58" s="164">
        <f t="shared" si="3"/>
        <v>0</v>
      </c>
      <c r="F58" s="164">
        <f t="shared" si="4"/>
        <v>0</v>
      </c>
      <c r="G58" s="165">
        <f t="shared" si="5"/>
        <v>0</v>
      </c>
      <c r="I58" s="16"/>
      <c r="J58" s="16"/>
      <c r="P58" s="5"/>
      <c r="Q58" s="5"/>
    </row>
    <row r="59" spans="1:17" ht="15" thickTop="1" x14ac:dyDescent="0.3">
      <c r="B59" s="276" t="s">
        <v>59</v>
      </c>
      <c r="C59" s="277"/>
      <c r="D59" s="169">
        <f>SUM(D9:D58)</f>
        <v>0</v>
      </c>
      <c r="E59" s="162">
        <f>SUM(E9:E58)</f>
        <v>0</v>
      </c>
      <c r="F59" s="162">
        <f>SUM(F9:F58)</f>
        <v>0</v>
      </c>
      <c r="G59" s="22">
        <f>SUM(G9:G58)</f>
        <v>0</v>
      </c>
      <c r="I59" s="16"/>
      <c r="J59" s="16"/>
      <c r="P59" s="5"/>
      <c r="Q59" s="5"/>
    </row>
    <row r="60" spans="1:17" x14ac:dyDescent="0.3">
      <c r="B60" s="92"/>
      <c r="C60"/>
      <c r="D60"/>
      <c r="E60"/>
      <c r="F60"/>
      <c r="G60"/>
      <c r="I60" s="16"/>
      <c r="J60" s="16"/>
      <c r="P60" s="5"/>
      <c r="Q60" s="5"/>
    </row>
    <row r="61" spans="1:17" x14ac:dyDescent="0.3">
      <c r="A61" s="5"/>
      <c r="B61" s="5"/>
      <c r="C61" s="5"/>
      <c r="D61" s="5"/>
      <c r="E61" s="5"/>
      <c r="F61" s="5"/>
      <c r="G61" s="5"/>
      <c r="I61" s="16"/>
      <c r="J61" s="16"/>
      <c r="K61" s="16"/>
      <c r="L61" s="16"/>
      <c r="M61" s="16"/>
      <c r="N61" s="16"/>
      <c r="O61" s="16"/>
    </row>
    <row r="62" spans="1:17" x14ac:dyDescent="0.3">
      <c r="A62" s="5"/>
      <c r="B62" s="5"/>
      <c r="C62" s="5"/>
      <c r="D62" s="5"/>
      <c r="E62" s="5"/>
      <c r="F62" s="5"/>
      <c r="G62" s="5"/>
      <c r="I62" s="16"/>
      <c r="J62" s="16"/>
      <c r="K62" s="16"/>
      <c r="L62" s="16"/>
      <c r="M62" s="16"/>
      <c r="N62" s="16"/>
      <c r="O62" s="16"/>
    </row>
    <row r="63" spans="1:17" x14ac:dyDescent="0.3">
      <c r="A63" s="5"/>
      <c r="B63" s="5"/>
      <c r="C63" s="5"/>
      <c r="D63" s="5"/>
      <c r="E63" s="5"/>
      <c r="F63" s="5"/>
      <c r="I63" s="16"/>
      <c r="J63" s="16"/>
      <c r="K63" s="16"/>
      <c r="L63" s="16"/>
      <c r="M63" s="16"/>
      <c r="N63" s="16"/>
      <c r="O63" s="16"/>
    </row>
    <row r="64" spans="1:17" ht="15.75" customHeight="1" x14ac:dyDescent="0.3">
      <c r="A64" s="5"/>
      <c r="B64" s="5"/>
      <c r="C64" s="5"/>
      <c r="D64" s="5"/>
      <c r="E64" s="5"/>
      <c r="F64" s="5"/>
      <c r="I64" s="16"/>
      <c r="J64" s="16"/>
      <c r="K64" s="16"/>
      <c r="L64" s="16"/>
      <c r="M64" s="16"/>
      <c r="N64" s="16"/>
      <c r="O64" s="16"/>
    </row>
    <row r="65" spans="1:15" ht="15.75" customHeight="1" x14ac:dyDescent="0.3">
      <c r="A65" s="5"/>
      <c r="B65" s="5"/>
      <c r="C65" s="5"/>
      <c r="D65" s="99"/>
      <c r="E65" s="99"/>
      <c r="F65" s="99"/>
      <c r="I65" s="16"/>
      <c r="J65" s="16"/>
      <c r="K65" s="16"/>
      <c r="L65" s="16"/>
      <c r="M65" s="16"/>
      <c r="N65" s="16"/>
      <c r="O65" s="16"/>
    </row>
    <row r="66" spans="1:15" ht="15.75" customHeight="1" x14ac:dyDescent="0.3">
      <c r="A66" s="5"/>
      <c r="B66" s="5"/>
      <c r="C66" s="5"/>
      <c r="D66" s="98"/>
      <c r="E66" s="98"/>
      <c r="F66" s="98"/>
      <c r="I66" s="16"/>
      <c r="J66" s="16"/>
      <c r="K66" s="16"/>
      <c r="L66" s="16"/>
      <c r="M66" s="16"/>
      <c r="N66" s="16"/>
      <c r="O66" s="16"/>
    </row>
    <row r="67" spans="1:15" ht="15.75" customHeight="1" x14ac:dyDescent="0.3">
      <c r="A67" s="5"/>
      <c r="B67" s="5"/>
      <c r="C67" s="5"/>
      <c r="D67" s="5"/>
      <c r="E67" s="5"/>
      <c r="F67" s="5"/>
      <c r="I67" s="16"/>
      <c r="J67" s="16"/>
      <c r="K67" s="16"/>
      <c r="L67" s="16"/>
      <c r="M67" s="16"/>
      <c r="N67" s="16"/>
      <c r="O67" s="16"/>
    </row>
    <row r="68" spans="1:15" ht="15.75" customHeight="1" x14ac:dyDescent="0.3">
      <c r="A68" s="5"/>
      <c r="B68" s="5"/>
      <c r="C68" s="5"/>
      <c r="D68" s="5"/>
      <c r="E68" s="5"/>
      <c r="F68" s="5"/>
      <c r="I68" s="16"/>
      <c r="J68" s="16"/>
      <c r="K68" s="16"/>
      <c r="L68" s="16"/>
      <c r="M68" s="16"/>
      <c r="N68" s="16"/>
      <c r="O68" s="16"/>
    </row>
    <row r="69" spans="1:15" x14ac:dyDescent="0.3">
      <c r="A69" s="5"/>
      <c r="B69" s="5"/>
      <c r="C69" s="5"/>
      <c r="D69" s="5"/>
      <c r="E69" s="5"/>
      <c r="F69" s="5"/>
      <c r="I69" s="16"/>
      <c r="J69" s="16"/>
      <c r="K69" s="16"/>
      <c r="L69" s="16"/>
      <c r="M69" s="16"/>
      <c r="N69" s="16"/>
      <c r="O69" s="16"/>
    </row>
    <row r="70" spans="1:15" x14ac:dyDescent="0.3">
      <c r="A70" s="5"/>
      <c r="B70" s="5"/>
      <c r="C70" s="5"/>
      <c r="D70" s="5"/>
      <c r="E70" s="5"/>
      <c r="F70" s="5"/>
      <c r="I70" s="16"/>
      <c r="J70" s="16"/>
      <c r="K70" s="16"/>
      <c r="L70" s="16"/>
      <c r="M70" s="16"/>
      <c r="N70" s="16"/>
      <c r="O70" s="16"/>
    </row>
    <row r="71" spans="1:15" x14ac:dyDescent="0.3">
      <c r="A71" s="5"/>
      <c r="B71" s="5"/>
      <c r="C71" s="5"/>
      <c r="D71" s="5"/>
      <c r="E71" s="5"/>
      <c r="F71" s="5"/>
      <c r="I71" s="16"/>
      <c r="J71" s="16"/>
      <c r="K71" s="16"/>
      <c r="L71" s="16"/>
      <c r="M71" s="16"/>
      <c r="N71" s="16"/>
      <c r="O71" s="16"/>
    </row>
    <row r="72" spans="1:15" x14ac:dyDescent="0.3">
      <c r="A72" s="5"/>
      <c r="B72" s="5"/>
      <c r="C72" s="5"/>
      <c r="D72" s="5"/>
      <c r="E72" s="5"/>
      <c r="F72" s="5"/>
      <c r="I72" s="16"/>
      <c r="J72" s="16"/>
      <c r="K72" s="16"/>
      <c r="L72" s="16"/>
      <c r="M72" s="16"/>
      <c r="N72" s="16"/>
      <c r="O72" s="16"/>
    </row>
    <row r="73" spans="1:15" x14ac:dyDescent="0.3">
      <c r="A73" s="5"/>
      <c r="B73" s="5"/>
      <c r="C73" s="5"/>
      <c r="D73" s="5"/>
      <c r="E73" s="5"/>
      <c r="F73" s="5"/>
      <c r="I73" s="16"/>
      <c r="J73" s="16"/>
      <c r="K73" s="16"/>
      <c r="L73" s="16"/>
      <c r="M73" s="16"/>
      <c r="N73" s="16"/>
      <c r="O73" s="16"/>
    </row>
    <row r="74" spans="1:15" x14ac:dyDescent="0.3">
      <c r="A74" s="5"/>
      <c r="B74" s="5"/>
      <c r="C74" s="5"/>
      <c r="D74" s="5"/>
      <c r="E74" s="5"/>
      <c r="F74" s="5"/>
      <c r="I74" s="16"/>
      <c r="J74" s="16"/>
      <c r="K74" s="16"/>
      <c r="L74" s="16"/>
      <c r="M74" s="16"/>
      <c r="N74" s="16"/>
      <c r="O74" s="16"/>
    </row>
    <row r="75" spans="1:15" x14ac:dyDescent="0.3">
      <c r="A75" s="5"/>
      <c r="B75" s="5"/>
      <c r="C75" s="5"/>
      <c r="D75" s="5"/>
      <c r="E75" s="5"/>
      <c r="F75" s="5"/>
      <c r="I75" s="16"/>
      <c r="J75" s="16"/>
      <c r="K75" s="16"/>
      <c r="L75" s="16"/>
      <c r="M75" s="16"/>
      <c r="N75" s="16"/>
      <c r="O75" s="16"/>
    </row>
    <row r="76" spans="1:15" x14ac:dyDescent="0.3">
      <c r="A76" s="5"/>
      <c r="B76" s="5"/>
      <c r="C76" s="5"/>
      <c r="D76" s="5"/>
      <c r="E76" s="5"/>
      <c r="F76" s="5"/>
      <c r="I76" s="16"/>
      <c r="J76" s="16"/>
      <c r="K76" s="16"/>
      <c r="L76" s="16"/>
      <c r="M76" s="16"/>
      <c r="N76" s="16"/>
      <c r="O76" s="16"/>
    </row>
    <row r="77" spans="1:15" x14ac:dyDescent="0.3">
      <c r="A77" s="5"/>
      <c r="B77" s="5"/>
      <c r="C77" s="5"/>
      <c r="D77" s="5"/>
      <c r="E77" s="5"/>
      <c r="F77" s="5"/>
      <c r="I77" s="16"/>
      <c r="J77" s="16"/>
      <c r="K77" s="16"/>
      <c r="L77" s="16"/>
      <c r="M77" s="16"/>
      <c r="N77" s="16"/>
      <c r="O77" s="16"/>
    </row>
    <row r="78" spans="1:15" x14ac:dyDescent="0.3">
      <c r="A78" s="5"/>
      <c r="B78" s="5"/>
      <c r="C78" s="5"/>
      <c r="D78" s="5"/>
      <c r="E78" s="5"/>
      <c r="F78" s="5"/>
      <c r="I78" s="16"/>
      <c r="J78" s="16"/>
      <c r="K78" s="16"/>
      <c r="L78" s="16"/>
      <c r="M78" s="16"/>
      <c r="N78" s="16"/>
      <c r="O78" s="16"/>
    </row>
    <row r="79" spans="1:15" x14ac:dyDescent="0.3">
      <c r="A79" s="5"/>
      <c r="B79" s="5"/>
      <c r="C79" s="5"/>
      <c r="D79" s="5"/>
      <c r="E79" s="5"/>
      <c r="F79" s="5"/>
      <c r="I79" s="16"/>
      <c r="J79" s="16"/>
      <c r="K79" s="16"/>
      <c r="L79" s="16"/>
      <c r="M79" s="16"/>
      <c r="N79" s="16"/>
      <c r="O79" s="16"/>
    </row>
    <row r="80" spans="1:15" x14ac:dyDescent="0.3">
      <c r="A80" s="5"/>
      <c r="B80" s="5"/>
      <c r="C80" s="5"/>
      <c r="D80" s="5"/>
      <c r="E80" s="5"/>
      <c r="F80" s="5"/>
      <c r="I80" s="16"/>
      <c r="J80" s="16"/>
      <c r="K80" s="16"/>
      <c r="L80" s="16"/>
      <c r="M80" s="16"/>
      <c r="N80" s="16"/>
      <c r="O80" s="16"/>
    </row>
    <row r="81" spans="1:15" x14ac:dyDescent="0.3">
      <c r="A81" s="5"/>
      <c r="B81" s="5"/>
      <c r="C81" s="5"/>
      <c r="D81" s="5"/>
      <c r="E81" s="5"/>
      <c r="F81" s="5"/>
      <c r="I81" s="16"/>
      <c r="J81" s="16"/>
      <c r="K81" s="16"/>
      <c r="L81" s="16"/>
      <c r="M81" s="16"/>
      <c r="N81" s="16"/>
      <c r="O81" s="16"/>
    </row>
    <row r="82" spans="1:15" x14ac:dyDescent="0.3">
      <c r="A82" s="5"/>
      <c r="B82" s="5"/>
      <c r="C82" s="5"/>
      <c r="D82" s="5"/>
      <c r="E82" s="5"/>
      <c r="F82" s="5"/>
      <c r="I82" s="16"/>
      <c r="J82" s="16"/>
      <c r="K82" s="16"/>
      <c r="L82" s="16"/>
      <c r="M82" s="16"/>
      <c r="N82" s="16"/>
      <c r="O82" s="16"/>
    </row>
    <row r="83" spans="1:15" x14ac:dyDescent="0.3">
      <c r="A83" s="5"/>
      <c r="B83" s="5"/>
      <c r="C83" s="5"/>
      <c r="D83" s="5"/>
      <c r="E83" s="5"/>
      <c r="F83" s="5"/>
      <c r="I83" s="16"/>
      <c r="J83" s="16"/>
      <c r="K83" s="16"/>
      <c r="L83" s="16"/>
      <c r="M83" s="16"/>
      <c r="N83" s="16"/>
      <c r="O83" s="16"/>
    </row>
    <row r="84" spans="1:15" x14ac:dyDescent="0.3">
      <c r="A84" s="5"/>
      <c r="B84" s="5"/>
      <c r="C84" s="5"/>
      <c r="D84" s="5"/>
      <c r="E84" s="5"/>
      <c r="F84" s="5"/>
      <c r="I84" s="16"/>
      <c r="J84" s="16"/>
      <c r="K84" s="16"/>
      <c r="L84" s="16"/>
      <c r="M84" s="16"/>
      <c r="N84" s="16"/>
      <c r="O84" s="16"/>
    </row>
    <row r="85" spans="1:15" x14ac:dyDescent="0.3">
      <c r="A85" s="5"/>
      <c r="B85" s="5"/>
      <c r="C85" s="5"/>
      <c r="D85" s="5"/>
      <c r="E85" s="5"/>
      <c r="F85" s="5"/>
      <c r="G85" s="5"/>
      <c r="I85" s="16"/>
      <c r="J85" s="16"/>
      <c r="K85" s="16"/>
      <c r="L85" s="16"/>
      <c r="M85" s="16"/>
      <c r="N85" s="16"/>
      <c r="O85" s="16"/>
    </row>
    <row r="86" spans="1:15" x14ac:dyDescent="0.3">
      <c r="A86" s="5"/>
      <c r="B86" s="5"/>
      <c r="C86" s="5"/>
      <c r="D86" s="5"/>
      <c r="E86" s="5"/>
      <c r="F86" s="5"/>
      <c r="G86" s="5"/>
      <c r="I86" s="16"/>
      <c r="J86" s="16"/>
      <c r="K86" s="16"/>
      <c r="L86" s="16"/>
      <c r="M86" s="16"/>
      <c r="N86" s="16"/>
      <c r="O86" s="16"/>
    </row>
  </sheetData>
  <sheetProtection algorithmName="SHA-512" hashValue="MOcCLmblUKU2UcCE99ygo2drLC7hJ7pMs5rWn+ZtOXR39AbaMsNytHSnMeQ8jlHLOJ70rtXJpXafbYsly3qHuw==" saltValue="7rMkN8zas2OB7jXF1GZaaQ==" spinCount="100000" sheet="1" objects="1" scenarios="1"/>
  <mergeCells count="4">
    <mergeCell ref="F2:G2"/>
    <mergeCell ref="F3:G3"/>
    <mergeCell ref="B5:G5"/>
    <mergeCell ref="B59:C59"/>
  </mergeCells>
  <pageMargins left="0.25" right="0.25" top="0.75" bottom="0.75" header="0.3" footer="0.3"/>
  <pageSetup scale="41" fitToHeight="0" orientation="landscape" horizontalDpi="1200" verticalDpi="1200" r:id="rId1"/>
  <ignoredErrors>
    <ignoredError sqref="B9:C12 E9:F58 C13:C58 B13:B56 B57:B58"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CACF1-367D-46A9-B958-E131543CCED9}">
  <dimension ref="A1:N36"/>
  <sheetViews>
    <sheetView showGridLines="0" zoomScaleNormal="100" workbookViewId="0">
      <selection activeCell="C13" sqref="C13"/>
    </sheetView>
  </sheetViews>
  <sheetFormatPr defaultColWidth="9.21875" defaultRowHeight="14.4" x14ac:dyDescent="0.3"/>
  <cols>
    <col min="1" max="1" width="3.21875" style="16" customWidth="1"/>
    <col min="2" max="2" width="30.21875" style="16" customWidth="1"/>
    <col min="3" max="5" width="27.5546875" style="16" bestFit="1" customWidth="1"/>
    <col min="6" max="12" width="23.5546875" style="5" customWidth="1"/>
    <col min="13" max="16" width="23.5546875" style="16" customWidth="1"/>
    <col min="17" max="17" width="22.5546875" style="16" customWidth="1"/>
    <col min="18" max="19" width="25.5546875" style="16" customWidth="1"/>
    <col min="20" max="20" width="15.21875" style="16" bestFit="1" customWidth="1"/>
    <col min="21" max="16384" width="9.21875" style="16"/>
  </cols>
  <sheetData>
    <row r="1" spans="1:14" s="11" customFormat="1" ht="16.8" x14ac:dyDescent="0.3">
      <c r="A1" s="83" t="s">
        <v>3</v>
      </c>
      <c r="C1" s="10"/>
      <c r="D1" s="10"/>
      <c r="E1" s="10"/>
      <c r="F1" s="5"/>
      <c r="G1" s="5"/>
      <c r="H1" s="5"/>
      <c r="I1" s="5"/>
      <c r="J1" s="5"/>
      <c r="K1" s="5"/>
      <c r="L1" s="5"/>
    </row>
    <row r="2" spans="1:14" s="11" customFormat="1" ht="15" customHeight="1" x14ac:dyDescent="0.3">
      <c r="A2" s="83" t="s">
        <v>1</v>
      </c>
      <c r="C2" s="10"/>
      <c r="D2" s="10"/>
      <c r="E2" s="221" t="str">
        <f>IF('Cost Proposal Summary'!E2="","",'Cost Proposal Summary'!E2)</f>
        <v>Gainwell Technologies</v>
      </c>
      <c r="F2" s="221"/>
      <c r="G2" s="5"/>
      <c r="H2" s="5"/>
      <c r="I2" s="5"/>
      <c r="J2" s="5"/>
      <c r="K2" s="5"/>
      <c r="L2" s="5"/>
    </row>
    <row r="3" spans="1:14" s="11" customFormat="1" ht="16.5" customHeight="1" x14ac:dyDescent="0.3">
      <c r="A3" s="12" t="s">
        <v>127</v>
      </c>
      <c r="C3" s="10"/>
      <c r="D3" s="10"/>
      <c r="E3" s="222" t="s">
        <v>6</v>
      </c>
      <c r="F3" s="222"/>
      <c r="G3" s="5"/>
      <c r="H3" s="5"/>
      <c r="I3" s="5"/>
      <c r="J3" s="5"/>
      <c r="K3" s="5"/>
      <c r="L3" s="5"/>
    </row>
    <row r="4" spans="1:14" s="11" customFormat="1" x14ac:dyDescent="0.3">
      <c r="B4" s="14"/>
      <c r="C4" s="14"/>
      <c r="D4" s="15"/>
      <c r="E4" s="15"/>
      <c r="F4" s="5"/>
      <c r="G4" s="5"/>
      <c r="H4" s="5"/>
      <c r="I4" s="5"/>
      <c r="J4" s="5"/>
      <c r="K4" s="5"/>
      <c r="L4" s="5"/>
    </row>
    <row r="5" spans="1:14" ht="148.05000000000001" customHeight="1" x14ac:dyDescent="0.3">
      <c r="B5" s="252" t="s">
        <v>128</v>
      </c>
      <c r="C5" s="252"/>
      <c r="D5" s="252"/>
      <c r="E5" s="252"/>
      <c r="F5" s="252"/>
    </row>
    <row r="6" spans="1:14" s="122" customFormat="1" ht="22.5" customHeight="1" x14ac:dyDescent="0.3">
      <c r="C6" s="100"/>
      <c r="D6" s="100"/>
      <c r="E6" s="100"/>
      <c r="F6" s="123"/>
      <c r="G6" s="123"/>
      <c r="H6" s="123"/>
      <c r="I6" s="123"/>
      <c r="J6" s="123"/>
      <c r="K6" s="123"/>
      <c r="L6" s="123"/>
    </row>
    <row r="7" spans="1:14" ht="13.8" x14ac:dyDescent="0.25">
      <c r="B7" s="193" t="s">
        <v>129</v>
      </c>
      <c r="C7" s="122"/>
      <c r="D7" s="122"/>
      <c r="E7" s="122"/>
      <c r="F7" s="122"/>
      <c r="G7" s="122"/>
      <c r="H7" s="16"/>
      <c r="I7" s="16"/>
      <c r="J7" s="16"/>
      <c r="K7" s="16"/>
      <c r="L7" s="16"/>
    </row>
    <row r="8" spans="1:14" ht="13.8" x14ac:dyDescent="0.25">
      <c r="B8" s="138" t="s">
        <v>130</v>
      </c>
      <c r="C8" s="138" t="s">
        <v>131</v>
      </c>
      <c r="D8" s="159" t="s">
        <v>132</v>
      </c>
      <c r="E8" s="159" t="s">
        <v>133</v>
      </c>
      <c r="F8" s="122"/>
      <c r="G8" s="16"/>
      <c r="H8" s="16"/>
      <c r="I8" s="16"/>
      <c r="J8" s="16"/>
      <c r="K8" s="16"/>
      <c r="L8" s="16"/>
    </row>
    <row r="9" spans="1:14" ht="13.8" x14ac:dyDescent="0.25">
      <c r="B9" s="172">
        <v>35000000</v>
      </c>
      <c r="C9" s="128">
        <v>5.5E-2</v>
      </c>
      <c r="D9" s="173">
        <f>B9*C9</f>
        <v>1925000</v>
      </c>
      <c r="E9" s="173">
        <f>D9*4</f>
        <v>7700000</v>
      </c>
      <c r="F9" s="16"/>
      <c r="G9" s="16"/>
      <c r="H9" s="16"/>
      <c r="I9" s="16"/>
      <c r="J9" s="16"/>
      <c r="K9" s="16"/>
      <c r="L9" s="16"/>
    </row>
    <row r="10" spans="1:14" x14ac:dyDescent="0.3">
      <c r="F10" s="16"/>
      <c r="G10" s="16"/>
    </row>
    <row r="11" spans="1:14" s="18" customFormat="1" ht="18.75" customHeight="1" x14ac:dyDescent="0.3">
      <c r="B11" s="134" t="s">
        <v>134</v>
      </c>
      <c r="C11" s="143"/>
      <c r="H11" s="19"/>
      <c r="I11" s="19"/>
      <c r="J11" s="19"/>
      <c r="K11" s="19"/>
      <c r="L11" s="19"/>
    </row>
    <row r="12" spans="1:14" x14ac:dyDescent="0.3">
      <c r="B12" s="135" t="s">
        <v>10</v>
      </c>
      <c r="C12" s="191" t="s">
        <v>131</v>
      </c>
      <c r="D12" s="138" t="s">
        <v>135</v>
      </c>
      <c r="E12" s="138" t="s">
        <v>136</v>
      </c>
      <c r="F12" s="138" t="s">
        <v>137</v>
      </c>
      <c r="G12" s="16"/>
      <c r="M12" s="5"/>
    </row>
    <row r="13" spans="1:14" x14ac:dyDescent="0.3">
      <c r="B13" s="206" t="s">
        <v>138</v>
      </c>
      <c r="C13" s="288">
        <v>33.33</v>
      </c>
      <c r="D13" s="171">
        <v>144000</v>
      </c>
      <c r="E13" s="137">
        <f>C13*D13</f>
        <v>4799520</v>
      </c>
      <c r="F13" s="173">
        <f>E13*4</f>
        <v>19198080</v>
      </c>
      <c r="G13" s="16"/>
      <c r="M13" s="5"/>
    </row>
    <row r="14" spans="1:14" x14ac:dyDescent="0.3">
      <c r="B14" s="11"/>
      <c r="C14" s="144"/>
      <c r="D14" s="92"/>
      <c r="F14" s="16"/>
      <c r="G14" s="16"/>
      <c r="M14" s="5"/>
      <c r="N14" s="5"/>
    </row>
    <row r="15" spans="1:14" ht="15.75" customHeight="1" x14ac:dyDescent="0.25">
      <c r="B15" s="145" t="s">
        <v>139</v>
      </c>
      <c r="C15" s="146"/>
      <c r="D15" s="129"/>
      <c r="E15" s="124"/>
      <c r="F15" s="124"/>
      <c r="G15" s="124"/>
      <c r="H15" s="16"/>
      <c r="I15" s="16"/>
      <c r="J15" s="16"/>
      <c r="K15" s="16"/>
      <c r="L15" s="16"/>
    </row>
    <row r="16" spans="1:14" ht="15.75" customHeight="1" x14ac:dyDescent="0.25">
      <c r="B16" s="135" t="s">
        <v>12</v>
      </c>
      <c r="C16" s="135" t="s">
        <v>13</v>
      </c>
      <c r="D16" s="135" t="s">
        <v>14</v>
      </c>
      <c r="E16" s="135" t="s">
        <v>15</v>
      </c>
      <c r="F16" s="138" t="s">
        <v>140</v>
      </c>
      <c r="G16" s="16"/>
      <c r="H16" s="16"/>
      <c r="I16" s="16"/>
      <c r="J16" s="16"/>
      <c r="K16" s="16"/>
      <c r="L16" s="16"/>
    </row>
    <row r="17" spans="2:12" ht="15.75" customHeight="1" x14ac:dyDescent="0.25">
      <c r="B17" s="174">
        <v>1200000</v>
      </c>
      <c r="C17" s="174">
        <v>1200000</v>
      </c>
      <c r="D17" s="175">
        <v>1900000</v>
      </c>
      <c r="E17" s="175">
        <v>1200000</v>
      </c>
      <c r="F17" s="176">
        <f>SUM(B17:E17)</f>
        <v>5500000</v>
      </c>
      <c r="G17" s="16"/>
      <c r="H17" s="16"/>
      <c r="I17" s="16"/>
      <c r="J17" s="16"/>
      <c r="K17" s="16"/>
      <c r="L17" s="16"/>
    </row>
    <row r="18" spans="2:12" ht="15.75" customHeight="1" x14ac:dyDescent="0.25">
      <c r="F18" s="16"/>
      <c r="G18" s="16"/>
      <c r="H18" s="16"/>
      <c r="I18" s="16"/>
      <c r="J18" s="16"/>
      <c r="K18" s="16"/>
      <c r="L18" s="16"/>
    </row>
    <row r="19" spans="2:12" ht="13.8" x14ac:dyDescent="0.25">
      <c r="F19" s="16"/>
      <c r="G19" s="16"/>
      <c r="H19" s="16"/>
      <c r="I19" s="16"/>
      <c r="J19" s="16"/>
      <c r="K19" s="16"/>
      <c r="L19" s="16"/>
    </row>
    <row r="20" spans="2:12" ht="13.8" x14ac:dyDescent="0.25">
      <c r="F20" s="16"/>
      <c r="G20" s="16"/>
      <c r="H20" s="16"/>
      <c r="I20" s="16"/>
      <c r="J20" s="16"/>
      <c r="K20" s="16"/>
      <c r="L20" s="16"/>
    </row>
    <row r="21" spans="2:12" ht="13.8" x14ac:dyDescent="0.25">
      <c r="F21" s="16"/>
      <c r="G21" s="16"/>
      <c r="H21" s="16"/>
      <c r="I21" s="16"/>
      <c r="J21" s="16"/>
      <c r="K21" s="16"/>
      <c r="L21" s="16"/>
    </row>
    <row r="22" spans="2:12" ht="13.8" x14ac:dyDescent="0.25">
      <c r="F22" s="16"/>
      <c r="G22" s="16"/>
      <c r="H22" s="16"/>
      <c r="I22" s="16"/>
      <c r="J22" s="16"/>
      <c r="K22" s="16"/>
      <c r="L22" s="16"/>
    </row>
    <row r="23" spans="2:12" x14ac:dyDescent="0.3">
      <c r="B23" s="5"/>
      <c r="C23" s="5"/>
      <c r="D23" s="5"/>
      <c r="F23" s="16"/>
      <c r="G23" s="16"/>
      <c r="H23" s="16"/>
      <c r="I23" s="16"/>
      <c r="J23" s="16"/>
      <c r="K23" s="16"/>
      <c r="L23" s="16"/>
    </row>
    <row r="24" spans="2:12" x14ac:dyDescent="0.3">
      <c r="B24" s="5"/>
      <c r="C24" s="5"/>
      <c r="D24" s="5"/>
      <c r="F24" s="16"/>
      <c r="G24" s="16"/>
      <c r="H24" s="16"/>
      <c r="I24" s="16"/>
      <c r="J24" s="16"/>
      <c r="K24" s="16"/>
      <c r="L24" s="16"/>
    </row>
    <row r="25" spans="2:12" x14ac:dyDescent="0.3">
      <c r="B25" s="5"/>
      <c r="C25" s="5"/>
      <c r="D25" s="5"/>
      <c r="F25" s="16"/>
      <c r="G25" s="16"/>
      <c r="H25" s="16"/>
      <c r="I25" s="16"/>
      <c r="J25" s="16"/>
      <c r="K25" s="16"/>
      <c r="L25" s="16"/>
    </row>
    <row r="26" spans="2:12" x14ac:dyDescent="0.3">
      <c r="B26" s="5"/>
      <c r="C26" s="5"/>
      <c r="D26" s="5"/>
      <c r="F26" s="16"/>
      <c r="G26" s="16"/>
      <c r="H26" s="16"/>
      <c r="I26" s="16"/>
      <c r="J26" s="16"/>
      <c r="K26" s="16"/>
      <c r="L26" s="16"/>
    </row>
    <row r="27" spans="2:12" x14ac:dyDescent="0.3">
      <c r="B27" s="5"/>
      <c r="C27" s="5"/>
      <c r="D27" s="5"/>
      <c r="F27" s="16"/>
      <c r="G27" s="16"/>
      <c r="H27" s="16"/>
      <c r="I27" s="16"/>
      <c r="J27" s="16"/>
      <c r="K27" s="16"/>
      <c r="L27" s="16"/>
    </row>
    <row r="28" spans="2:12" x14ac:dyDescent="0.3">
      <c r="B28" s="5"/>
      <c r="C28" s="5"/>
      <c r="D28" s="5"/>
      <c r="F28" s="16"/>
      <c r="G28" s="16"/>
      <c r="H28" s="16"/>
      <c r="I28" s="16"/>
      <c r="J28" s="16"/>
      <c r="K28" s="16"/>
      <c r="L28" s="16"/>
    </row>
    <row r="29" spans="2:12" x14ac:dyDescent="0.3">
      <c r="B29" s="5"/>
      <c r="C29" s="5"/>
      <c r="D29" s="5"/>
      <c r="F29" s="16"/>
      <c r="G29" s="16"/>
      <c r="H29" s="16"/>
      <c r="I29" s="16"/>
      <c r="J29" s="16"/>
      <c r="K29" s="16"/>
      <c r="L29" s="16"/>
    </row>
    <row r="30" spans="2:12" x14ac:dyDescent="0.3">
      <c r="B30" s="5"/>
      <c r="C30" s="5"/>
      <c r="D30" s="5"/>
      <c r="F30" s="16"/>
      <c r="G30" s="16"/>
      <c r="H30" s="16"/>
      <c r="I30" s="16"/>
      <c r="J30" s="16"/>
      <c r="K30" s="16"/>
      <c r="L30" s="16"/>
    </row>
    <row r="31" spans="2:12" x14ac:dyDescent="0.3">
      <c r="B31" s="5"/>
      <c r="C31" s="5"/>
      <c r="D31" s="5"/>
      <c r="F31" s="16"/>
      <c r="G31" s="16"/>
      <c r="H31" s="16"/>
      <c r="I31" s="16"/>
      <c r="J31" s="16"/>
      <c r="K31" s="16"/>
      <c r="L31" s="16"/>
    </row>
    <row r="32" spans="2:12" x14ac:dyDescent="0.3">
      <c r="B32" s="5"/>
      <c r="C32" s="5"/>
      <c r="D32" s="5"/>
      <c r="F32" s="16"/>
      <c r="G32" s="16"/>
      <c r="H32" s="16"/>
      <c r="I32" s="16"/>
      <c r="J32" s="16"/>
      <c r="K32" s="16"/>
      <c r="L32" s="16"/>
    </row>
    <row r="33" spans="2:12" x14ac:dyDescent="0.3">
      <c r="B33" s="5"/>
      <c r="C33" s="5"/>
      <c r="D33" s="5"/>
      <c r="F33" s="16"/>
      <c r="G33" s="16"/>
      <c r="H33" s="16"/>
      <c r="I33" s="16"/>
      <c r="J33" s="16"/>
      <c r="K33" s="16"/>
      <c r="L33" s="16"/>
    </row>
    <row r="34" spans="2:12" x14ac:dyDescent="0.3">
      <c r="B34" s="5"/>
      <c r="C34" s="5"/>
      <c r="D34" s="5"/>
      <c r="F34" s="16"/>
      <c r="G34" s="16"/>
      <c r="H34" s="16"/>
      <c r="I34" s="16"/>
      <c r="J34" s="16"/>
      <c r="K34" s="16"/>
      <c r="L34" s="16"/>
    </row>
    <row r="35" spans="2:12" x14ac:dyDescent="0.3">
      <c r="B35" s="5"/>
      <c r="C35" s="5"/>
      <c r="D35" s="5"/>
      <c r="F35" s="16"/>
      <c r="G35" s="16"/>
      <c r="H35" s="16"/>
      <c r="I35" s="16"/>
      <c r="J35" s="16"/>
      <c r="K35" s="16"/>
      <c r="L35" s="16"/>
    </row>
    <row r="36" spans="2:12" x14ac:dyDescent="0.3">
      <c r="B36" s="5"/>
      <c r="C36" s="5"/>
      <c r="D36" s="5"/>
      <c r="F36" s="16"/>
      <c r="G36" s="16"/>
      <c r="H36" s="16"/>
      <c r="I36" s="16"/>
      <c r="J36" s="16"/>
      <c r="K36" s="16"/>
      <c r="L36" s="16"/>
    </row>
  </sheetData>
  <mergeCells count="3">
    <mergeCell ref="B5:F5"/>
    <mergeCell ref="E2:F2"/>
    <mergeCell ref="E3:F3"/>
  </mergeCells>
  <pageMargins left="0.25" right="0.25" top="0.75" bottom="0.75" header="0.3" footer="0.3"/>
  <pageSetup scale="41" fitToHeight="0" orientation="landscape"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D0DAD-CC06-4B69-94CD-E3627CD42896}">
  <dimension ref="A1:T77"/>
  <sheetViews>
    <sheetView showGridLines="0" topLeftCell="A13" zoomScaleNormal="100" workbookViewId="0"/>
  </sheetViews>
  <sheetFormatPr defaultColWidth="9.21875" defaultRowHeight="14.4" x14ac:dyDescent="0.3"/>
  <cols>
    <col min="1" max="1" width="4.44140625" style="23" customWidth="1"/>
    <col min="2" max="2" width="51.44140625" style="23" customWidth="1"/>
    <col min="3" max="3" width="18.5546875" style="23" customWidth="1"/>
    <col min="4" max="9" width="23.5546875" style="23" customWidth="1"/>
    <col min="10" max="11" width="24.5546875" style="23" customWidth="1"/>
    <col min="12" max="17" width="23.5546875" style="23" customWidth="1"/>
    <col min="18" max="18" width="22.5546875" style="23" customWidth="1"/>
    <col min="19" max="20" width="25.5546875" style="23" customWidth="1"/>
    <col min="21" max="21" width="15.21875" style="23" bestFit="1" customWidth="1"/>
    <col min="22" max="16384" width="9.21875" style="23"/>
  </cols>
  <sheetData>
    <row r="1" spans="1:8" ht="16.8" x14ac:dyDescent="0.3">
      <c r="A1" s="9" t="e">
        <f>#REF!</f>
        <v>#REF!</v>
      </c>
      <c r="B1" s="10"/>
      <c r="C1" s="10"/>
      <c r="D1" s="10"/>
      <c r="E1" s="10"/>
      <c r="F1" s="10"/>
      <c r="G1" s="10"/>
      <c r="H1" s="10"/>
    </row>
    <row r="2" spans="1:8" ht="15" customHeight="1" x14ac:dyDescent="0.3">
      <c r="A2" s="12" t="e">
        <f>#REF!</f>
        <v>#REF!</v>
      </c>
      <c r="B2" s="10"/>
      <c r="C2" s="10"/>
      <c r="D2" s="10"/>
      <c r="E2" s="13" t="s">
        <v>4</v>
      </c>
      <c r="F2" s="250" t="str">
        <f>IF('Cost Proposal Summary'!E2="","",'Cost Proposal Summary'!E2)</f>
        <v>Gainwell Technologies</v>
      </c>
      <c r="G2" s="251"/>
    </row>
    <row r="3" spans="1:8" ht="16.5" customHeight="1" x14ac:dyDescent="0.3">
      <c r="A3" s="12" t="s">
        <v>141</v>
      </c>
      <c r="B3" s="10"/>
      <c r="C3" s="10"/>
      <c r="D3" s="10"/>
      <c r="E3" s="10"/>
      <c r="F3" s="213" t="s">
        <v>6</v>
      </c>
      <c r="G3" s="214"/>
    </row>
    <row r="4" spans="1:8" ht="9" customHeight="1" x14ac:dyDescent="0.3">
      <c r="A4" s="14"/>
      <c r="B4" s="14" t="s">
        <v>76</v>
      </c>
      <c r="C4" s="15"/>
      <c r="D4" s="15"/>
      <c r="E4" s="15"/>
      <c r="F4" s="15"/>
      <c r="G4" s="15"/>
      <c r="H4" s="15"/>
    </row>
    <row r="5" spans="1:8" ht="150" customHeight="1" x14ac:dyDescent="0.3">
      <c r="A5" s="10"/>
      <c r="B5" s="283" t="s">
        <v>142</v>
      </c>
      <c r="C5" s="284"/>
      <c r="D5" s="284"/>
      <c r="E5" s="284"/>
      <c r="F5" s="284"/>
      <c r="G5" s="285"/>
      <c r="H5" s="15"/>
    </row>
    <row r="6" spans="1:8" ht="11.25" customHeight="1" thickBot="1" x14ac:dyDescent="0.35">
      <c r="A6" s="10"/>
      <c r="B6" s="15"/>
      <c r="C6" s="15"/>
      <c r="D6" s="15"/>
      <c r="E6" s="15"/>
      <c r="F6" s="15"/>
      <c r="G6" s="15"/>
      <c r="H6" s="15"/>
    </row>
    <row r="7" spans="1:8" ht="28.2" thickBot="1" x14ac:dyDescent="0.35">
      <c r="A7" s="10"/>
      <c r="B7" s="90" t="s">
        <v>143</v>
      </c>
      <c r="C7" s="93"/>
      <c r="D7" s="94" t="e">
        <f>IF(C7&gt;'Cost Proposal Summary'!#REF!,"ERROR: Total Months of DDI for any Functional Area should not exceed the Total Months of DDI to Complete and Implement ALL Functional Areas","")</f>
        <v>#REF!</v>
      </c>
      <c r="E7" s="15"/>
      <c r="F7" s="15"/>
      <c r="G7" s="15"/>
      <c r="H7" s="15"/>
    </row>
    <row r="8" spans="1:8" ht="11.25" customHeight="1" x14ac:dyDescent="0.3">
      <c r="A8" s="10"/>
      <c r="B8" s="15"/>
      <c r="C8" s="15"/>
      <c r="D8" s="15"/>
      <c r="E8" s="15"/>
      <c r="F8" s="15"/>
      <c r="G8" s="15"/>
      <c r="H8" s="15"/>
    </row>
    <row r="9" spans="1:8" ht="18.75" customHeight="1" thickBot="1" x14ac:dyDescent="0.35">
      <c r="A9" s="10"/>
      <c r="B9" s="33" t="s">
        <v>144</v>
      </c>
      <c r="C9" s="30"/>
      <c r="D9" s="17"/>
      <c r="E9" s="17"/>
      <c r="F9" s="33" t="s">
        <v>145</v>
      </c>
      <c r="G9" s="17"/>
      <c r="H9" s="15"/>
    </row>
    <row r="10" spans="1:8" ht="55.2" x14ac:dyDescent="0.3">
      <c r="A10" s="10"/>
      <c r="B10" s="34" t="s">
        <v>146</v>
      </c>
      <c r="C10" s="35" t="s">
        <v>147</v>
      </c>
      <c r="D10" s="36" t="s">
        <v>148</v>
      </c>
      <c r="F10" s="37" t="s">
        <v>149</v>
      </c>
      <c r="G10" s="36" t="s">
        <v>150</v>
      </c>
      <c r="H10" s="15"/>
    </row>
    <row r="11" spans="1:8" x14ac:dyDescent="0.3">
      <c r="A11" s="10"/>
      <c r="B11" s="38" t="str">
        <f>'COLD Business Intel &amp; ReportDDI'!$D$20</f>
        <v>Requirements Gathering and Validation</v>
      </c>
      <c r="C11" s="39">
        <f>D73</f>
        <v>0</v>
      </c>
      <c r="D11" s="40">
        <f>E73</f>
        <v>0</v>
      </c>
      <c r="F11" s="41">
        <v>0.1</v>
      </c>
      <c r="G11" s="42">
        <f t="shared" ref="G11:G16" si="0">F11*$D$17</f>
        <v>0</v>
      </c>
    </row>
    <row r="12" spans="1:8" x14ac:dyDescent="0.3">
      <c r="A12" s="10"/>
      <c r="B12" s="38" t="str">
        <f>'COLD Business Intel &amp; ReportDDI'!$F$20</f>
        <v>Design</v>
      </c>
      <c r="C12" s="39">
        <f>F73</f>
        <v>0</v>
      </c>
      <c r="D12" s="40">
        <f>G73</f>
        <v>0</v>
      </c>
      <c r="F12" s="41">
        <v>0.15</v>
      </c>
      <c r="G12" s="42">
        <f t="shared" si="0"/>
        <v>0</v>
      </c>
    </row>
    <row r="13" spans="1:8" x14ac:dyDescent="0.3">
      <c r="A13" s="10"/>
      <c r="B13" s="38" t="str">
        <f>'COLD Business Intel &amp; ReportDDI'!$H$20</f>
        <v>Development</v>
      </c>
      <c r="C13" s="39">
        <f>H73</f>
        <v>0</v>
      </c>
      <c r="D13" s="40">
        <f>I73</f>
        <v>0</v>
      </c>
      <c r="F13" s="41">
        <v>0.2</v>
      </c>
      <c r="G13" s="42">
        <f t="shared" si="0"/>
        <v>0</v>
      </c>
    </row>
    <row r="14" spans="1:8" x14ac:dyDescent="0.3">
      <c r="A14" s="10"/>
      <c r="B14" s="38" t="str">
        <f>'COLD Business Intel &amp; ReportDDI'!$J$20</f>
        <v>Data Conversion and Migration</v>
      </c>
      <c r="C14" s="39">
        <f>J73</f>
        <v>0</v>
      </c>
      <c r="D14" s="40">
        <f>K73</f>
        <v>0</v>
      </c>
      <c r="F14" s="41">
        <v>0.1</v>
      </c>
      <c r="G14" s="42">
        <f t="shared" si="0"/>
        <v>0</v>
      </c>
    </row>
    <row r="15" spans="1:8" x14ac:dyDescent="0.3">
      <c r="A15" s="10"/>
      <c r="B15" s="38" t="str">
        <f>'COLD Business Intel &amp; ReportDDI'!$L$20</f>
        <v>Testing</v>
      </c>
      <c r="C15" s="39">
        <f>L73</f>
        <v>0</v>
      </c>
      <c r="D15" s="40">
        <f>M73</f>
        <v>0</v>
      </c>
      <c r="F15" s="41">
        <v>0.15</v>
      </c>
      <c r="G15" s="42">
        <f t="shared" si="0"/>
        <v>0</v>
      </c>
    </row>
    <row r="16" spans="1:8" ht="15" thickBot="1" x14ac:dyDescent="0.35">
      <c r="A16" s="10"/>
      <c r="B16" s="43" t="str">
        <f>'COLD Business Intel &amp; ReportDDI'!$N$20</f>
        <v>Statewide Implementation</v>
      </c>
      <c r="C16" s="44">
        <f>N73</f>
        <v>0</v>
      </c>
      <c r="D16" s="45">
        <f>O73</f>
        <v>0</v>
      </c>
      <c r="F16" s="46">
        <v>0.3</v>
      </c>
      <c r="G16" s="47">
        <f t="shared" si="0"/>
        <v>0</v>
      </c>
      <c r="H16" s="10"/>
    </row>
    <row r="17" spans="1:19" ht="15.6" thickTop="1" thickBot="1" x14ac:dyDescent="0.35">
      <c r="A17" s="10"/>
      <c r="B17" s="48" t="s">
        <v>151</v>
      </c>
      <c r="C17" s="49">
        <f>SUM(C11:C16)</f>
        <v>0</v>
      </c>
      <c r="D17" s="50">
        <f>SUM(D11:D16)</f>
        <v>0</v>
      </c>
      <c r="F17" s="51">
        <f>SUM(F11:F16)</f>
        <v>1</v>
      </c>
      <c r="G17" s="52">
        <f>SUM(G11:G16)</f>
        <v>0</v>
      </c>
      <c r="H17" s="10"/>
    </row>
    <row r="18" spans="1:19" ht="11.25" customHeight="1" x14ac:dyDescent="0.3">
      <c r="A18" s="10"/>
      <c r="B18" s="25"/>
      <c r="C18" s="10"/>
      <c r="D18" s="10"/>
      <c r="E18" s="10"/>
      <c r="F18" s="10"/>
      <c r="G18" s="10"/>
      <c r="H18" s="10"/>
    </row>
    <row r="19" spans="1:19" ht="11.25" customHeight="1" thickBot="1" x14ac:dyDescent="0.35">
      <c r="A19" s="10"/>
      <c r="B19" s="25"/>
      <c r="C19" s="10"/>
      <c r="D19" s="10"/>
      <c r="E19" s="10"/>
      <c r="F19" s="10"/>
      <c r="G19" s="10"/>
      <c r="H19" s="10"/>
    </row>
    <row r="20" spans="1:19" s="29" customFormat="1" ht="28.2" thickBot="1" x14ac:dyDescent="0.35">
      <c r="A20" s="26"/>
      <c r="B20" s="53" t="s">
        <v>152</v>
      </c>
      <c r="C20" s="5"/>
      <c r="D20" s="286" t="s">
        <v>153</v>
      </c>
      <c r="E20" s="287"/>
      <c r="F20" s="286" t="s">
        <v>154</v>
      </c>
      <c r="G20" s="287"/>
      <c r="H20" s="280" t="s">
        <v>155</v>
      </c>
      <c r="I20" s="281"/>
      <c r="J20" s="278" t="s">
        <v>156</v>
      </c>
      <c r="K20" s="279"/>
      <c r="L20" s="280" t="s">
        <v>157</v>
      </c>
      <c r="M20" s="281"/>
      <c r="N20" s="279" t="s">
        <v>158</v>
      </c>
      <c r="O20" s="278"/>
      <c r="P20" s="282" t="s">
        <v>32</v>
      </c>
      <c r="Q20" s="281"/>
      <c r="R20" s="5"/>
      <c r="S20" s="5"/>
    </row>
    <row r="21" spans="1:19" ht="41.4" x14ac:dyDescent="0.3">
      <c r="B21" s="54" t="s">
        <v>36</v>
      </c>
      <c r="C21" s="55" t="s">
        <v>38</v>
      </c>
      <c r="D21" s="56" t="s">
        <v>159</v>
      </c>
      <c r="E21" s="57" t="s">
        <v>160</v>
      </c>
      <c r="F21" s="56" t="s">
        <v>159</v>
      </c>
      <c r="G21" s="57" t="s">
        <v>160</v>
      </c>
      <c r="H21" s="56" t="s">
        <v>159</v>
      </c>
      <c r="I21" s="57" t="s">
        <v>160</v>
      </c>
      <c r="J21" s="56" t="s">
        <v>159</v>
      </c>
      <c r="K21" s="57" t="s">
        <v>160</v>
      </c>
      <c r="L21" s="56" t="s">
        <v>159</v>
      </c>
      <c r="M21" s="57" t="s">
        <v>160</v>
      </c>
      <c r="N21" s="56" t="s">
        <v>159</v>
      </c>
      <c r="O21" s="57" t="s">
        <v>160</v>
      </c>
      <c r="P21" s="56" t="s">
        <v>161</v>
      </c>
      <c r="Q21" s="57" t="s">
        <v>162</v>
      </c>
    </row>
    <row r="22" spans="1:19" x14ac:dyDescent="0.3">
      <c r="A22" s="58" t="s">
        <v>39</v>
      </c>
      <c r="B22" s="59" t="str">
        <f>'Staffing Rates'!C9</f>
        <v>Example - Analyst</v>
      </c>
      <c r="C22" s="60">
        <v>65</v>
      </c>
      <c r="D22" s="61">
        <v>10</v>
      </c>
      <c r="E22" s="62">
        <f>$C22*D22</f>
        <v>650</v>
      </c>
      <c r="F22" s="63">
        <v>10</v>
      </c>
      <c r="G22" s="62">
        <f>$C22*F22</f>
        <v>650</v>
      </c>
      <c r="H22" s="63">
        <v>10</v>
      </c>
      <c r="I22" s="62">
        <f>$C22*H22</f>
        <v>650</v>
      </c>
      <c r="J22" s="63">
        <v>10</v>
      </c>
      <c r="K22" s="62">
        <f t="shared" ref="K22:K29" si="1">$C22*J22</f>
        <v>650</v>
      </c>
      <c r="L22" s="63">
        <v>10</v>
      </c>
      <c r="M22" s="62">
        <f t="shared" ref="M22:M29" si="2">$C22*L22</f>
        <v>650</v>
      </c>
      <c r="N22" s="63">
        <v>10</v>
      </c>
      <c r="O22" s="62">
        <f t="shared" ref="O22:O29" si="3">$C22*N22</f>
        <v>650</v>
      </c>
      <c r="P22" s="63">
        <f>SUM(D22,H22,F22,J22,L22,N22)</f>
        <v>60</v>
      </c>
      <c r="Q22" s="62">
        <f>$C22*P22</f>
        <v>3900</v>
      </c>
    </row>
    <row r="23" spans="1:19" x14ac:dyDescent="0.3">
      <c r="A23" s="64">
        <v>1</v>
      </c>
      <c r="B23" s="65" t="str">
        <f>'Staffing Rates'!C10</f>
        <v>Chief Executive Officer</v>
      </c>
      <c r="C23" s="66">
        <f>'Staffing Rates'!$H10</f>
        <v>358.8</v>
      </c>
      <c r="D23" s="2"/>
      <c r="E23" s="32">
        <f>$C23*D23</f>
        <v>0</v>
      </c>
      <c r="F23" s="3"/>
      <c r="G23" s="32">
        <f>$C23*F23</f>
        <v>0</v>
      </c>
      <c r="H23" s="3"/>
      <c r="I23" s="32">
        <f>$C23*H23</f>
        <v>0</v>
      </c>
      <c r="J23" s="3"/>
      <c r="K23" s="32">
        <f t="shared" si="1"/>
        <v>0</v>
      </c>
      <c r="L23" s="3"/>
      <c r="M23" s="32">
        <f t="shared" si="2"/>
        <v>0</v>
      </c>
      <c r="N23" s="3"/>
      <c r="O23" s="32">
        <f t="shared" si="3"/>
        <v>0</v>
      </c>
      <c r="P23" s="67">
        <f>SUM(D23,H23,F23,J23,L23,N23)</f>
        <v>0</v>
      </c>
      <c r="Q23" s="32">
        <f t="shared" ref="Q23:Q29" si="4">$C23*P23</f>
        <v>0</v>
      </c>
    </row>
    <row r="24" spans="1:19" x14ac:dyDescent="0.3">
      <c r="A24" s="64">
        <v>2</v>
      </c>
      <c r="B24" s="65" t="str">
        <f>'Staffing Rates'!C11</f>
        <v>Chief Financial Officer</v>
      </c>
      <c r="C24" s="66">
        <f>'Staffing Rates'!$H11</f>
        <v>173.24</v>
      </c>
      <c r="D24" s="2"/>
      <c r="E24" s="32">
        <f t="shared" ref="E24:E29" si="5">$C24*D24</f>
        <v>0</v>
      </c>
      <c r="F24" s="3"/>
      <c r="G24" s="32">
        <f t="shared" ref="G24:I29" si="6">$C24*F24</f>
        <v>0</v>
      </c>
      <c r="H24" s="3"/>
      <c r="I24" s="32">
        <f t="shared" si="6"/>
        <v>0</v>
      </c>
      <c r="J24" s="3"/>
      <c r="K24" s="32">
        <f t="shared" si="1"/>
        <v>0</v>
      </c>
      <c r="L24" s="3"/>
      <c r="M24" s="32">
        <f t="shared" si="2"/>
        <v>0</v>
      </c>
      <c r="N24" s="3"/>
      <c r="O24" s="32">
        <f t="shared" si="3"/>
        <v>0</v>
      </c>
      <c r="P24" s="67">
        <f t="shared" ref="P24:P29" si="7">SUM(D24,H24,F24,J24,L24,N24)</f>
        <v>0</v>
      </c>
      <c r="Q24" s="32">
        <f t="shared" si="4"/>
        <v>0</v>
      </c>
    </row>
    <row r="25" spans="1:19" x14ac:dyDescent="0.3">
      <c r="A25" s="64">
        <v>3</v>
      </c>
      <c r="B25" s="65" t="str">
        <f>'Staffing Rates'!C12</f>
        <v>Account Manager</v>
      </c>
      <c r="C25" s="66">
        <f>'Staffing Rates'!$H12</f>
        <v>293.56</v>
      </c>
      <c r="D25" s="2"/>
      <c r="E25" s="32">
        <f t="shared" si="5"/>
        <v>0</v>
      </c>
      <c r="F25" s="3"/>
      <c r="G25" s="32">
        <f t="shared" si="6"/>
        <v>0</v>
      </c>
      <c r="H25" s="3"/>
      <c r="I25" s="32">
        <f t="shared" si="6"/>
        <v>0</v>
      </c>
      <c r="J25" s="3"/>
      <c r="K25" s="32">
        <f t="shared" si="1"/>
        <v>0</v>
      </c>
      <c r="L25" s="3"/>
      <c r="M25" s="32">
        <f t="shared" si="2"/>
        <v>0</v>
      </c>
      <c r="N25" s="3"/>
      <c r="O25" s="32">
        <f t="shared" si="3"/>
        <v>0</v>
      </c>
      <c r="P25" s="67">
        <f t="shared" si="7"/>
        <v>0</v>
      </c>
      <c r="Q25" s="32">
        <f t="shared" si="4"/>
        <v>0</v>
      </c>
    </row>
    <row r="26" spans="1:19" x14ac:dyDescent="0.3">
      <c r="A26" s="64">
        <v>4</v>
      </c>
      <c r="B26" s="65" t="str">
        <f>'Staffing Rates'!C13</f>
        <v>Compliance Officer</v>
      </c>
      <c r="C26" s="66">
        <f>'Staffing Rates'!$H13</f>
        <v>178.81</v>
      </c>
      <c r="D26" s="2"/>
      <c r="E26" s="32">
        <f t="shared" si="5"/>
        <v>0</v>
      </c>
      <c r="F26" s="3"/>
      <c r="G26" s="32">
        <f t="shared" si="6"/>
        <v>0</v>
      </c>
      <c r="H26" s="3"/>
      <c r="I26" s="32">
        <f t="shared" si="6"/>
        <v>0</v>
      </c>
      <c r="J26" s="3"/>
      <c r="K26" s="32">
        <f t="shared" si="1"/>
        <v>0</v>
      </c>
      <c r="L26" s="3"/>
      <c r="M26" s="32">
        <f t="shared" si="2"/>
        <v>0</v>
      </c>
      <c r="N26" s="3"/>
      <c r="O26" s="32">
        <f t="shared" si="3"/>
        <v>0</v>
      </c>
      <c r="P26" s="67">
        <f t="shared" si="7"/>
        <v>0</v>
      </c>
      <c r="Q26" s="32">
        <f t="shared" si="4"/>
        <v>0</v>
      </c>
    </row>
    <row r="27" spans="1:19" x14ac:dyDescent="0.3">
      <c r="A27" s="64">
        <v>5</v>
      </c>
      <c r="B27" s="65" t="e">
        <f>'Staffing Rates'!#REF!</f>
        <v>#REF!</v>
      </c>
      <c r="C27" s="66">
        <f>'Staffing Rates'!$H14</f>
        <v>182.26</v>
      </c>
      <c r="D27" s="2"/>
      <c r="E27" s="32">
        <f t="shared" si="5"/>
        <v>0</v>
      </c>
      <c r="F27" s="3"/>
      <c r="G27" s="32">
        <f t="shared" si="6"/>
        <v>0</v>
      </c>
      <c r="H27" s="3"/>
      <c r="I27" s="32">
        <f t="shared" si="6"/>
        <v>0</v>
      </c>
      <c r="J27" s="3"/>
      <c r="K27" s="32">
        <f t="shared" si="1"/>
        <v>0</v>
      </c>
      <c r="L27" s="3"/>
      <c r="M27" s="32">
        <f t="shared" si="2"/>
        <v>0</v>
      </c>
      <c r="N27" s="3"/>
      <c r="O27" s="32">
        <f t="shared" si="3"/>
        <v>0</v>
      </c>
      <c r="P27" s="67">
        <f t="shared" si="7"/>
        <v>0</v>
      </c>
      <c r="Q27" s="32">
        <f t="shared" si="4"/>
        <v>0</v>
      </c>
    </row>
    <row r="28" spans="1:19" x14ac:dyDescent="0.3">
      <c r="A28" s="64">
        <v>6</v>
      </c>
      <c r="B28" s="65" t="str">
        <f>'Staffing Rates'!C14</f>
        <v>Member Services Manager</v>
      </c>
      <c r="C28" s="66">
        <f>'Staffing Rates'!$H15</f>
        <v>182.26</v>
      </c>
      <c r="D28" s="2"/>
      <c r="E28" s="32">
        <f t="shared" si="5"/>
        <v>0</v>
      </c>
      <c r="F28" s="3"/>
      <c r="G28" s="32">
        <f t="shared" si="6"/>
        <v>0</v>
      </c>
      <c r="H28" s="3"/>
      <c r="I28" s="32">
        <f t="shared" si="6"/>
        <v>0</v>
      </c>
      <c r="J28" s="3"/>
      <c r="K28" s="32">
        <f t="shared" si="1"/>
        <v>0</v>
      </c>
      <c r="L28" s="3"/>
      <c r="M28" s="32">
        <f t="shared" si="2"/>
        <v>0</v>
      </c>
      <c r="N28" s="3"/>
      <c r="O28" s="32">
        <f t="shared" si="3"/>
        <v>0</v>
      </c>
      <c r="P28" s="67">
        <f t="shared" si="7"/>
        <v>0</v>
      </c>
      <c r="Q28" s="32">
        <f t="shared" si="4"/>
        <v>0</v>
      </c>
    </row>
    <row r="29" spans="1:19" x14ac:dyDescent="0.3">
      <c r="A29" s="64">
        <v>7</v>
      </c>
      <c r="B29" s="65" t="str">
        <f>'Staffing Rates'!C15</f>
        <v>Provider Services Manager</v>
      </c>
      <c r="C29" s="66">
        <f>'Staffing Rates'!$H16</f>
        <v>196.1</v>
      </c>
      <c r="D29" s="2"/>
      <c r="E29" s="32">
        <f t="shared" si="5"/>
        <v>0</v>
      </c>
      <c r="F29" s="3"/>
      <c r="G29" s="32">
        <f t="shared" si="6"/>
        <v>0</v>
      </c>
      <c r="H29" s="3"/>
      <c r="I29" s="32">
        <f t="shared" si="6"/>
        <v>0</v>
      </c>
      <c r="J29" s="3"/>
      <c r="K29" s="32">
        <f t="shared" si="1"/>
        <v>0</v>
      </c>
      <c r="L29" s="3"/>
      <c r="M29" s="32">
        <f t="shared" si="2"/>
        <v>0</v>
      </c>
      <c r="N29" s="3"/>
      <c r="O29" s="32">
        <f t="shared" si="3"/>
        <v>0</v>
      </c>
      <c r="P29" s="67">
        <f t="shared" si="7"/>
        <v>0</v>
      </c>
      <c r="Q29" s="32">
        <f t="shared" si="4"/>
        <v>0</v>
      </c>
    </row>
    <row r="30" spans="1:19" x14ac:dyDescent="0.3">
      <c r="A30" s="64">
        <v>8</v>
      </c>
      <c r="B30" s="65" t="str">
        <f>'Staffing Rates'!C16</f>
        <v>MMIS Project Manager</v>
      </c>
      <c r="C30" s="66">
        <f>'Staffing Rates'!$H17</f>
        <v>163.09</v>
      </c>
      <c r="D30" s="2"/>
      <c r="E30" s="32">
        <f t="shared" ref="E30:E72" si="8">$C30*D30</f>
        <v>0</v>
      </c>
      <c r="F30" s="3"/>
      <c r="G30" s="32">
        <f t="shared" ref="G30:G72" si="9">$C30*F30</f>
        <v>0</v>
      </c>
      <c r="H30" s="3"/>
      <c r="I30" s="32">
        <f t="shared" ref="I30:I72" si="10">$C30*H30</f>
        <v>0</v>
      </c>
      <c r="J30" s="3"/>
      <c r="K30" s="32">
        <f t="shared" ref="K30:K72" si="11">$C30*J30</f>
        <v>0</v>
      </c>
      <c r="L30" s="3"/>
      <c r="M30" s="32">
        <f t="shared" ref="M30:M72" si="12">$C30*L30</f>
        <v>0</v>
      </c>
      <c r="N30" s="3"/>
      <c r="O30" s="32">
        <f t="shared" ref="O30:O72" si="13">$C30*N30</f>
        <v>0</v>
      </c>
      <c r="P30" s="67">
        <f t="shared" ref="P30:P72" si="14">SUM(D30,H30,F30,J30,L30,N30)</f>
        <v>0</v>
      </c>
      <c r="Q30" s="32">
        <f t="shared" ref="Q30:Q72" si="15">$C30*P30</f>
        <v>0</v>
      </c>
    </row>
    <row r="31" spans="1:19" x14ac:dyDescent="0.3">
      <c r="A31" s="64">
        <v>9</v>
      </c>
      <c r="B31" s="65" t="str">
        <f>'Staffing Rates'!C17</f>
        <v>Quality Assurance Manager</v>
      </c>
      <c r="C31" s="66">
        <f>'Staffing Rates'!$H18</f>
        <v>193.66</v>
      </c>
      <c r="D31" s="2"/>
      <c r="E31" s="32">
        <f t="shared" si="8"/>
        <v>0</v>
      </c>
      <c r="F31" s="3"/>
      <c r="G31" s="32">
        <f t="shared" si="9"/>
        <v>0</v>
      </c>
      <c r="H31" s="3"/>
      <c r="I31" s="32">
        <f t="shared" si="10"/>
        <v>0</v>
      </c>
      <c r="J31" s="3"/>
      <c r="K31" s="32">
        <f t="shared" si="11"/>
        <v>0</v>
      </c>
      <c r="L31" s="3"/>
      <c r="M31" s="32">
        <f t="shared" si="12"/>
        <v>0</v>
      </c>
      <c r="N31" s="3"/>
      <c r="O31" s="32">
        <f t="shared" si="13"/>
        <v>0</v>
      </c>
      <c r="P31" s="67">
        <f t="shared" si="14"/>
        <v>0</v>
      </c>
      <c r="Q31" s="32">
        <f t="shared" si="15"/>
        <v>0</v>
      </c>
    </row>
    <row r="32" spans="1:19" x14ac:dyDescent="0.3">
      <c r="A32" s="64">
        <v>10</v>
      </c>
      <c r="B32" s="65" t="str">
        <f>'Staffing Rates'!C18</f>
        <v>MMIS Data Compliance Manager</v>
      </c>
      <c r="C32" s="66">
        <f>'Staffing Rates'!$H19</f>
        <v>145.69</v>
      </c>
      <c r="D32" s="2"/>
      <c r="E32" s="32">
        <f t="shared" si="8"/>
        <v>0</v>
      </c>
      <c r="F32" s="3"/>
      <c r="G32" s="32">
        <f t="shared" si="9"/>
        <v>0</v>
      </c>
      <c r="H32" s="3"/>
      <c r="I32" s="32">
        <f t="shared" si="10"/>
        <v>0</v>
      </c>
      <c r="J32" s="3"/>
      <c r="K32" s="32">
        <f t="shared" si="11"/>
        <v>0</v>
      </c>
      <c r="L32" s="3"/>
      <c r="M32" s="32">
        <f t="shared" si="12"/>
        <v>0</v>
      </c>
      <c r="N32" s="3"/>
      <c r="O32" s="32">
        <f t="shared" si="13"/>
        <v>0</v>
      </c>
      <c r="P32" s="67">
        <f t="shared" si="14"/>
        <v>0</v>
      </c>
      <c r="Q32" s="32">
        <f t="shared" si="15"/>
        <v>0</v>
      </c>
    </row>
    <row r="33" spans="1:17" x14ac:dyDescent="0.3">
      <c r="A33" s="64">
        <v>11</v>
      </c>
      <c r="B33" s="65" t="str">
        <f>'Staffing Rates'!C19</f>
        <v>MMIS Account Security Officer</v>
      </c>
      <c r="C33" s="66">
        <f>'Staffing Rates'!$H20</f>
        <v>194.35</v>
      </c>
      <c r="D33" s="2"/>
      <c r="E33" s="32">
        <f t="shared" si="8"/>
        <v>0</v>
      </c>
      <c r="F33" s="3"/>
      <c r="G33" s="32">
        <f t="shared" si="9"/>
        <v>0</v>
      </c>
      <c r="H33" s="3"/>
      <c r="I33" s="32">
        <f t="shared" si="10"/>
        <v>0</v>
      </c>
      <c r="J33" s="3"/>
      <c r="K33" s="32">
        <f t="shared" si="11"/>
        <v>0</v>
      </c>
      <c r="L33" s="3"/>
      <c r="M33" s="32">
        <f t="shared" si="12"/>
        <v>0</v>
      </c>
      <c r="N33" s="3"/>
      <c r="O33" s="32">
        <f t="shared" si="13"/>
        <v>0</v>
      </c>
      <c r="P33" s="67">
        <f t="shared" si="14"/>
        <v>0</v>
      </c>
      <c r="Q33" s="32">
        <f t="shared" si="15"/>
        <v>0</v>
      </c>
    </row>
    <row r="34" spans="1:17" x14ac:dyDescent="0.3">
      <c r="A34" s="64">
        <v>12</v>
      </c>
      <c r="B34" s="65" t="str">
        <f>'Staffing Rates'!C20</f>
        <v>MMIS Technical Architect</v>
      </c>
      <c r="C34" s="66">
        <f>'Staffing Rates'!$H21</f>
        <v>98.29</v>
      </c>
      <c r="D34" s="2"/>
      <c r="E34" s="32">
        <f t="shared" si="8"/>
        <v>0</v>
      </c>
      <c r="F34" s="3"/>
      <c r="G34" s="32">
        <f t="shared" si="9"/>
        <v>0</v>
      </c>
      <c r="H34" s="3"/>
      <c r="I34" s="32">
        <f t="shared" si="10"/>
        <v>0</v>
      </c>
      <c r="J34" s="3"/>
      <c r="K34" s="32">
        <f t="shared" si="11"/>
        <v>0</v>
      </c>
      <c r="L34" s="3"/>
      <c r="M34" s="32">
        <f t="shared" si="12"/>
        <v>0</v>
      </c>
      <c r="N34" s="3"/>
      <c r="O34" s="32">
        <f t="shared" si="13"/>
        <v>0</v>
      </c>
      <c r="P34" s="67">
        <f t="shared" si="14"/>
        <v>0</v>
      </c>
      <c r="Q34" s="32">
        <f t="shared" si="15"/>
        <v>0</v>
      </c>
    </row>
    <row r="35" spans="1:17" x14ac:dyDescent="0.3">
      <c r="A35" s="64">
        <v>13</v>
      </c>
      <c r="B35" s="65" t="str">
        <f>'Staffing Rates'!C21</f>
        <v>MMIS Business Analyst</v>
      </c>
      <c r="C35" s="66">
        <f>'Staffing Rates'!$H22</f>
        <v>112.7</v>
      </c>
      <c r="D35" s="2"/>
      <c r="E35" s="32">
        <f t="shared" si="8"/>
        <v>0</v>
      </c>
      <c r="F35" s="3"/>
      <c r="G35" s="32">
        <f t="shared" si="9"/>
        <v>0</v>
      </c>
      <c r="H35" s="3"/>
      <c r="I35" s="32">
        <f t="shared" si="10"/>
        <v>0</v>
      </c>
      <c r="J35" s="3"/>
      <c r="K35" s="32">
        <f t="shared" si="11"/>
        <v>0</v>
      </c>
      <c r="L35" s="3"/>
      <c r="M35" s="32">
        <f t="shared" si="12"/>
        <v>0</v>
      </c>
      <c r="N35" s="3"/>
      <c r="O35" s="32">
        <f t="shared" si="13"/>
        <v>0</v>
      </c>
      <c r="P35" s="67">
        <f t="shared" si="14"/>
        <v>0</v>
      </c>
      <c r="Q35" s="32">
        <f t="shared" si="15"/>
        <v>0</v>
      </c>
    </row>
    <row r="36" spans="1:17" x14ac:dyDescent="0.3">
      <c r="A36" s="64">
        <v>14</v>
      </c>
      <c r="B36" s="65" t="str">
        <f>'Staffing Rates'!C22</f>
        <v>MMIS Business Analyst - Advanced</v>
      </c>
      <c r="C36" s="66">
        <f>'Staffing Rates'!$H23</f>
        <v>125.45</v>
      </c>
      <c r="D36" s="2"/>
      <c r="E36" s="32">
        <f t="shared" si="8"/>
        <v>0</v>
      </c>
      <c r="F36" s="3"/>
      <c r="G36" s="32">
        <f t="shared" si="9"/>
        <v>0</v>
      </c>
      <c r="H36" s="3"/>
      <c r="I36" s="32">
        <f t="shared" si="10"/>
        <v>0</v>
      </c>
      <c r="J36" s="3"/>
      <c r="K36" s="32">
        <f t="shared" si="11"/>
        <v>0</v>
      </c>
      <c r="L36" s="3"/>
      <c r="M36" s="32">
        <f t="shared" si="12"/>
        <v>0</v>
      </c>
      <c r="N36" s="3"/>
      <c r="O36" s="32">
        <f t="shared" si="13"/>
        <v>0</v>
      </c>
      <c r="P36" s="67">
        <f t="shared" si="14"/>
        <v>0</v>
      </c>
      <c r="Q36" s="32">
        <f t="shared" si="15"/>
        <v>0</v>
      </c>
    </row>
    <row r="37" spans="1:17" x14ac:dyDescent="0.3">
      <c r="A37" s="64">
        <v>15</v>
      </c>
      <c r="B37" s="65" t="str">
        <f>'Staffing Rates'!C23</f>
        <v>MMIS Business Analyst - Senior</v>
      </c>
      <c r="C37" s="66">
        <f>'Staffing Rates'!$H24</f>
        <v>182.26</v>
      </c>
      <c r="D37" s="2"/>
      <c r="E37" s="32">
        <f t="shared" si="8"/>
        <v>0</v>
      </c>
      <c r="F37" s="3"/>
      <c r="G37" s="32">
        <f t="shared" si="9"/>
        <v>0</v>
      </c>
      <c r="H37" s="3"/>
      <c r="I37" s="32">
        <f t="shared" si="10"/>
        <v>0</v>
      </c>
      <c r="J37" s="3"/>
      <c r="K37" s="32">
        <f t="shared" si="11"/>
        <v>0</v>
      </c>
      <c r="L37" s="3"/>
      <c r="M37" s="32">
        <f t="shared" si="12"/>
        <v>0</v>
      </c>
      <c r="N37" s="3"/>
      <c r="O37" s="32">
        <f t="shared" si="13"/>
        <v>0</v>
      </c>
      <c r="P37" s="67">
        <f t="shared" si="14"/>
        <v>0</v>
      </c>
      <c r="Q37" s="32">
        <f t="shared" si="15"/>
        <v>0</v>
      </c>
    </row>
    <row r="38" spans="1:17" x14ac:dyDescent="0.3">
      <c r="A38" s="64">
        <v>16</v>
      </c>
      <c r="B38" s="65" t="str">
        <f>'Staffing Rates'!C24</f>
        <v>MMIS Claims Manager</v>
      </c>
      <c r="C38" s="66">
        <f>'Staffing Rates'!$H25</f>
        <v>45.43</v>
      </c>
      <c r="D38" s="2"/>
      <c r="E38" s="32">
        <f t="shared" si="8"/>
        <v>0</v>
      </c>
      <c r="F38" s="3"/>
      <c r="G38" s="32">
        <f t="shared" si="9"/>
        <v>0</v>
      </c>
      <c r="H38" s="3"/>
      <c r="I38" s="32">
        <f t="shared" si="10"/>
        <v>0</v>
      </c>
      <c r="J38" s="3"/>
      <c r="K38" s="32">
        <f t="shared" si="11"/>
        <v>0</v>
      </c>
      <c r="L38" s="3"/>
      <c r="M38" s="32">
        <f t="shared" si="12"/>
        <v>0</v>
      </c>
      <c r="N38" s="3"/>
      <c r="O38" s="32">
        <f t="shared" si="13"/>
        <v>0</v>
      </c>
      <c r="P38" s="67">
        <f t="shared" si="14"/>
        <v>0</v>
      </c>
      <c r="Q38" s="32">
        <f t="shared" si="15"/>
        <v>0</v>
      </c>
    </row>
    <row r="39" spans="1:17" x14ac:dyDescent="0.3">
      <c r="A39" s="64">
        <v>17</v>
      </c>
      <c r="B39" s="65" t="str">
        <f>'Staffing Rates'!C25</f>
        <v>MMIS Clerk/Service Desk Agent</v>
      </c>
      <c r="C39" s="66">
        <f>'Staffing Rates'!$H26</f>
        <v>55.45</v>
      </c>
      <c r="D39" s="2"/>
      <c r="E39" s="32">
        <f t="shared" si="8"/>
        <v>0</v>
      </c>
      <c r="F39" s="3"/>
      <c r="G39" s="32">
        <f t="shared" si="9"/>
        <v>0</v>
      </c>
      <c r="H39" s="3"/>
      <c r="I39" s="32">
        <f t="shared" si="10"/>
        <v>0</v>
      </c>
      <c r="J39" s="3"/>
      <c r="K39" s="32">
        <f t="shared" si="11"/>
        <v>0</v>
      </c>
      <c r="L39" s="3"/>
      <c r="M39" s="32">
        <f t="shared" si="12"/>
        <v>0</v>
      </c>
      <c r="N39" s="3"/>
      <c r="O39" s="32">
        <f t="shared" si="13"/>
        <v>0</v>
      </c>
      <c r="P39" s="67">
        <f t="shared" si="14"/>
        <v>0</v>
      </c>
      <c r="Q39" s="32">
        <f t="shared" si="15"/>
        <v>0</v>
      </c>
    </row>
    <row r="40" spans="1:17" x14ac:dyDescent="0.3">
      <c r="A40" s="64">
        <v>18</v>
      </c>
      <c r="B40" s="65" t="str">
        <f>'Staffing Rates'!C26</f>
        <v>MMIS Clerk/Service Desk Agent - Advanced</v>
      </c>
      <c r="C40" s="66">
        <f>'Staffing Rates'!$H27</f>
        <v>60.13</v>
      </c>
      <c r="D40" s="2"/>
      <c r="E40" s="32">
        <f t="shared" si="8"/>
        <v>0</v>
      </c>
      <c r="F40" s="3"/>
      <c r="G40" s="32">
        <f t="shared" si="9"/>
        <v>0</v>
      </c>
      <c r="H40" s="3"/>
      <c r="I40" s="32">
        <f t="shared" si="10"/>
        <v>0</v>
      </c>
      <c r="J40" s="3"/>
      <c r="K40" s="32">
        <f t="shared" si="11"/>
        <v>0</v>
      </c>
      <c r="L40" s="3"/>
      <c r="M40" s="32">
        <f t="shared" si="12"/>
        <v>0</v>
      </c>
      <c r="N40" s="3"/>
      <c r="O40" s="32">
        <f t="shared" si="13"/>
        <v>0</v>
      </c>
      <c r="P40" s="67">
        <f t="shared" si="14"/>
        <v>0</v>
      </c>
      <c r="Q40" s="32">
        <f t="shared" si="15"/>
        <v>0</v>
      </c>
    </row>
    <row r="41" spans="1:17" x14ac:dyDescent="0.3">
      <c r="A41" s="64">
        <v>19</v>
      </c>
      <c r="B41" s="65" t="str">
        <f>'Staffing Rates'!C27</f>
        <v>MMIS Clerk/Service Desk Agent - Senior</v>
      </c>
      <c r="C41" s="66">
        <f>'Staffing Rates'!$H28</f>
        <v>107.37</v>
      </c>
      <c r="D41" s="2"/>
      <c r="E41" s="32">
        <f t="shared" si="8"/>
        <v>0</v>
      </c>
      <c r="F41" s="3"/>
      <c r="G41" s="32">
        <f t="shared" si="9"/>
        <v>0</v>
      </c>
      <c r="H41" s="3"/>
      <c r="I41" s="32">
        <f t="shared" si="10"/>
        <v>0</v>
      </c>
      <c r="J41" s="3"/>
      <c r="K41" s="32">
        <f t="shared" si="11"/>
        <v>0</v>
      </c>
      <c r="L41" s="3"/>
      <c r="M41" s="32">
        <f t="shared" si="12"/>
        <v>0</v>
      </c>
      <c r="N41" s="3"/>
      <c r="O41" s="32">
        <f t="shared" si="13"/>
        <v>0</v>
      </c>
      <c r="P41" s="67">
        <f t="shared" si="14"/>
        <v>0</v>
      </c>
      <c r="Q41" s="32">
        <f t="shared" si="15"/>
        <v>0</v>
      </c>
    </row>
    <row r="42" spans="1:17" x14ac:dyDescent="0.3">
      <c r="A42" s="64">
        <v>20</v>
      </c>
      <c r="B42" s="65" t="str">
        <f>'Staffing Rates'!C28</f>
        <v>MMIS Database Administrator</v>
      </c>
      <c r="C42" s="66">
        <f>'Staffing Rates'!$H29</f>
        <v>68.540000000000006</v>
      </c>
      <c r="D42" s="2"/>
      <c r="E42" s="32">
        <f t="shared" si="8"/>
        <v>0</v>
      </c>
      <c r="F42" s="3"/>
      <c r="G42" s="32">
        <f t="shared" si="9"/>
        <v>0</v>
      </c>
      <c r="H42" s="3"/>
      <c r="I42" s="32">
        <f t="shared" si="10"/>
        <v>0</v>
      </c>
      <c r="J42" s="3"/>
      <c r="K42" s="32">
        <f t="shared" si="11"/>
        <v>0</v>
      </c>
      <c r="L42" s="3"/>
      <c r="M42" s="32">
        <f t="shared" si="12"/>
        <v>0</v>
      </c>
      <c r="N42" s="3"/>
      <c r="O42" s="32">
        <f t="shared" si="13"/>
        <v>0</v>
      </c>
      <c r="P42" s="67">
        <f t="shared" si="14"/>
        <v>0</v>
      </c>
      <c r="Q42" s="32">
        <f t="shared" si="15"/>
        <v>0</v>
      </c>
    </row>
    <row r="43" spans="1:17" x14ac:dyDescent="0.3">
      <c r="A43" s="64">
        <v>21</v>
      </c>
      <c r="B43" s="65" t="str">
        <f>'Staffing Rates'!C29</f>
        <v>MMIS Insurance Operations Analyst</v>
      </c>
      <c r="C43" s="66">
        <f>'Staffing Rates'!$H30</f>
        <v>78.83</v>
      </c>
      <c r="D43" s="2"/>
      <c r="E43" s="32">
        <f t="shared" si="8"/>
        <v>0</v>
      </c>
      <c r="F43" s="3"/>
      <c r="G43" s="32">
        <f t="shared" si="9"/>
        <v>0</v>
      </c>
      <c r="H43" s="3"/>
      <c r="I43" s="32">
        <f t="shared" si="10"/>
        <v>0</v>
      </c>
      <c r="J43" s="3"/>
      <c r="K43" s="32">
        <f t="shared" si="11"/>
        <v>0</v>
      </c>
      <c r="L43" s="3"/>
      <c r="M43" s="32">
        <f t="shared" si="12"/>
        <v>0</v>
      </c>
      <c r="N43" s="3"/>
      <c r="O43" s="32">
        <f t="shared" si="13"/>
        <v>0</v>
      </c>
      <c r="P43" s="67">
        <f t="shared" si="14"/>
        <v>0</v>
      </c>
      <c r="Q43" s="32">
        <f t="shared" si="15"/>
        <v>0</v>
      </c>
    </row>
    <row r="44" spans="1:17" x14ac:dyDescent="0.3">
      <c r="A44" s="64">
        <v>22</v>
      </c>
      <c r="B44" s="65" t="str">
        <f>'Staffing Rates'!C30</f>
        <v>MMIS Insurance Operations Analyst - Advanced</v>
      </c>
      <c r="C44" s="66">
        <f>'Staffing Rates'!$H31</f>
        <v>121.86</v>
      </c>
      <c r="D44" s="2"/>
      <c r="E44" s="32">
        <f t="shared" si="8"/>
        <v>0</v>
      </c>
      <c r="F44" s="3"/>
      <c r="G44" s="32">
        <f t="shared" si="9"/>
        <v>0</v>
      </c>
      <c r="H44" s="3"/>
      <c r="I44" s="32">
        <f t="shared" si="10"/>
        <v>0</v>
      </c>
      <c r="J44" s="3"/>
      <c r="K44" s="32">
        <f t="shared" si="11"/>
        <v>0</v>
      </c>
      <c r="L44" s="3"/>
      <c r="M44" s="32">
        <f t="shared" si="12"/>
        <v>0</v>
      </c>
      <c r="N44" s="3"/>
      <c r="O44" s="32">
        <f t="shared" si="13"/>
        <v>0</v>
      </c>
      <c r="P44" s="67">
        <f t="shared" si="14"/>
        <v>0</v>
      </c>
      <c r="Q44" s="32">
        <f t="shared" si="15"/>
        <v>0</v>
      </c>
    </row>
    <row r="45" spans="1:17" x14ac:dyDescent="0.3">
      <c r="A45" s="64">
        <v>23</v>
      </c>
      <c r="B45" s="65" t="str">
        <f>'Staffing Rates'!C31</f>
        <v>MMIS Insurance Operations Analyst - Senior</v>
      </c>
      <c r="C45" s="66">
        <f>'Staffing Rates'!$H32</f>
        <v>146.08000000000001</v>
      </c>
      <c r="D45" s="2"/>
      <c r="E45" s="32">
        <f t="shared" si="8"/>
        <v>0</v>
      </c>
      <c r="F45" s="3"/>
      <c r="G45" s="32">
        <f t="shared" si="9"/>
        <v>0</v>
      </c>
      <c r="H45" s="3"/>
      <c r="I45" s="32">
        <f t="shared" si="10"/>
        <v>0</v>
      </c>
      <c r="J45" s="3"/>
      <c r="K45" s="32">
        <f t="shared" si="11"/>
        <v>0</v>
      </c>
      <c r="L45" s="3"/>
      <c r="M45" s="32">
        <f t="shared" si="12"/>
        <v>0</v>
      </c>
      <c r="N45" s="3"/>
      <c r="O45" s="32">
        <f t="shared" si="13"/>
        <v>0</v>
      </c>
      <c r="P45" s="67">
        <f t="shared" si="14"/>
        <v>0</v>
      </c>
      <c r="Q45" s="32">
        <f t="shared" si="15"/>
        <v>0</v>
      </c>
    </row>
    <row r="46" spans="1:17" x14ac:dyDescent="0.3">
      <c r="A46" s="64">
        <v>24</v>
      </c>
      <c r="B46" s="65" t="str">
        <f>'Staffing Rates'!C32</f>
        <v>MMIS Insurance Operations - Manager</v>
      </c>
      <c r="C46" s="66">
        <f>'Staffing Rates'!$H33</f>
        <v>114.66</v>
      </c>
      <c r="D46" s="2"/>
      <c r="E46" s="32">
        <f t="shared" si="8"/>
        <v>0</v>
      </c>
      <c r="F46" s="3"/>
      <c r="G46" s="32">
        <f t="shared" si="9"/>
        <v>0</v>
      </c>
      <c r="H46" s="3"/>
      <c r="I46" s="32">
        <f t="shared" si="10"/>
        <v>0</v>
      </c>
      <c r="J46" s="3"/>
      <c r="K46" s="32">
        <f t="shared" si="11"/>
        <v>0</v>
      </c>
      <c r="L46" s="3"/>
      <c r="M46" s="32">
        <f t="shared" si="12"/>
        <v>0</v>
      </c>
      <c r="N46" s="3"/>
      <c r="O46" s="32">
        <f t="shared" si="13"/>
        <v>0</v>
      </c>
      <c r="P46" s="67">
        <f t="shared" si="14"/>
        <v>0</v>
      </c>
      <c r="Q46" s="32">
        <f t="shared" si="15"/>
        <v>0</v>
      </c>
    </row>
    <row r="47" spans="1:17" x14ac:dyDescent="0.3">
      <c r="A47" s="64">
        <v>25</v>
      </c>
      <c r="B47" s="65" t="str">
        <f>'Staffing Rates'!C33</f>
        <v>MMIS Infrastructure Administrator</v>
      </c>
      <c r="C47" s="66">
        <f>'Staffing Rates'!$H34</f>
        <v>204.63</v>
      </c>
      <c r="D47" s="2"/>
      <c r="E47" s="32">
        <f t="shared" si="8"/>
        <v>0</v>
      </c>
      <c r="F47" s="3"/>
      <c r="G47" s="32">
        <f t="shared" si="9"/>
        <v>0</v>
      </c>
      <c r="H47" s="3"/>
      <c r="I47" s="32">
        <f t="shared" si="10"/>
        <v>0</v>
      </c>
      <c r="J47" s="3"/>
      <c r="K47" s="32">
        <f t="shared" si="11"/>
        <v>0</v>
      </c>
      <c r="L47" s="3"/>
      <c r="M47" s="32">
        <f t="shared" si="12"/>
        <v>0</v>
      </c>
      <c r="N47" s="3"/>
      <c r="O47" s="32">
        <f t="shared" si="13"/>
        <v>0</v>
      </c>
      <c r="P47" s="67">
        <f t="shared" si="14"/>
        <v>0</v>
      </c>
      <c r="Q47" s="32">
        <f t="shared" si="15"/>
        <v>0</v>
      </c>
    </row>
    <row r="48" spans="1:17" ht="15.75" customHeight="1" x14ac:dyDescent="0.3">
      <c r="A48" s="64">
        <v>26</v>
      </c>
      <c r="B48" s="65" t="str">
        <f>'Staffing Rates'!C34</f>
        <v>MMIS Business Services - Manager</v>
      </c>
      <c r="C48" s="66">
        <f>'Staffing Rates'!$H35</f>
        <v>170.49</v>
      </c>
      <c r="D48" s="2"/>
      <c r="E48" s="32">
        <f t="shared" si="8"/>
        <v>0</v>
      </c>
      <c r="F48" s="3"/>
      <c r="G48" s="32">
        <f t="shared" si="9"/>
        <v>0</v>
      </c>
      <c r="H48" s="3"/>
      <c r="I48" s="32">
        <f t="shared" si="10"/>
        <v>0</v>
      </c>
      <c r="J48" s="3"/>
      <c r="K48" s="32">
        <f t="shared" si="11"/>
        <v>0</v>
      </c>
      <c r="L48" s="3"/>
      <c r="M48" s="32">
        <f t="shared" si="12"/>
        <v>0</v>
      </c>
      <c r="N48" s="3"/>
      <c r="O48" s="32">
        <f t="shared" si="13"/>
        <v>0</v>
      </c>
      <c r="P48" s="67">
        <f t="shared" si="14"/>
        <v>0</v>
      </c>
      <c r="Q48" s="32">
        <f t="shared" si="15"/>
        <v>0</v>
      </c>
    </row>
    <row r="49" spans="1:17" ht="15.75" customHeight="1" x14ac:dyDescent="0.3">
      <c r="A49" s="64">
        <v>27</v>
      </c>
      <c r="B49" s="65" t="str">
        <f>'Staffing Rates'!C35</f>
        <v>MMIS Cost Avoidance - Manager</v>
      </c>
      <c r="C49" s="66">
        <f>'Staffing Rates'!$H36</f>
        <v>195.94</v>
      </c>
      <c r="D49" s="2"/>
      <c r="E49" s="32">
        <f t="shared" si="8"/>
        <v>0</v>
      </c>
      <c r="F49" s="3"/>
      <c r="G49" s="32">
        <f t="shared" si="9"/>
        <v>0</v>
      </c>
      <c r="H49" s="3"/>
      <c r="I49" s="32">
        <f t="shared" si="10"/>
        <v>0</v>
      </c>
      <c r="J49" s="3"/>
      <c r="K49" s="32">
        <f t="shared" si="11"/>
        <v>0</v>
      </c>
      <c r="L49" s="3"/>
      <c r="M49" s="32">
        <f t="shared" si="12"/>
        <v>0</v>
      </c>
      <c r="N49" s="3"/>
      <c r="O49" s="32">
        <f t="shared" si="13"/>
        <v>0</v>
      </c>
      <c r="P49" s="67">
        <f t="shared" si="14"/>
        <v>0</v>
      </c>
      <c r="Q49" s="32">
        <f t="shared" si="15"/>
        <v>0</v>
      </c>
    </row>
    <row r="50" spans="1:17" ht="15.75" customHeight="1" x14ac:dyDescent="0.3">
      <c r="A50" s="64">
        <v>28</v>
      </c>
      <c r="B50" s="65" t="str">
        <f>'Staffing Rates'!C36</f>
        <v>MMIS Infrastructure Administrator - Manager</v>
      </c>
      <c r="C50" s="66">
        <f>'Staffing Rates'!$H37</f>
        <v>195.13</v>
      </c>
      <c r="D50" s="2"/>
      <c r="E50" s="32">
        <f t="shared" si="8"/>
        <v>0</v>
      </c>
      <c r="F50" s="3"/>
      <c r="G50" s="32">
        <f t="shared" si="9"/>
        <v>0</v>
      </c>
      <c r="H50" s="3"/>
      <c r="I50" s="32">
        <f t="shared" si="10"/>
        <v>0</v>
      </c>
      <c r="J50" s="3"/>
      <c r="K50" s="32">
        <f t="shared" si="11"/>
        <v>0</v>
      </c>
      <c r="L50" s="3"/>
      <c r="M50" s="32">
        <f t="shared" si="12"/>
        <v>0</v>
      </c>
      <c r="N50" s="3"/>
      <c r="O50" s="32">
        <f t="shared" si="13"/>
        <v>0</v>
      </c>
      <c r="P50" s="67">
        <f t="shared" si="14"/>
        <v>0</v>
      </c>
      <c r="Q50" s="32">
        <f t="shared" si="15"/>
        <v>0</v>
      </c>
    </row>
    <row r="51" spans="1:17" ht="15.75" customHeight="1" x14ac:dyDescent="0.3">
      <c r="A51" s="64">
        <v>29</v>
      </c>
      <c r="B51" s="65" t="str">
        <f>'Staffing Rates'!C37</f>
        <v>MMIS Systems Operations - Manager</v>
      </c>
      <c r="C51" s="66">
        <f>'Staffing Rates'!$H38</f>
        <v>203.75</v>
      </c>
      <c r="D51" s="2"/>
      <c r="E51" s="32">
        <f t="shared" si="8"/>
        <v>0</v>
      </c>
      <c r="F51" s="3"/>
      <c r="G51" s="32">
        <f t="shared" si="9"/>
        <v>0</v>
      </c>
      <c r="H51" s="3"/>
      <c r="I51" s="32">
        <f t="shared" si="10"/>
        <v>0</v>
      </c>
      <c r="J51" s="3"/>
      <c r="K51" s="32">
        <f t="shared" si="11"/>
        <v>0</v>
      </c>
      <c r="L51" s="3"/>
      <c r="M51" s="32">
        <f t="shared" si="12"/>
        <v>0</v>
      </c>
      <c r="N51" s="3"/>
      <c r="O51" s="32">
        <f t="shared" si="13"/>
        <v>0</v>
      </c>
      <c r="P51" s="67">
        <f t="shared" si="14"/>
        <v>0</v>
      </c>
      <c r="Q51" s="32">
        <f t="shared" si="15"/>
        <v>0</v>
      </c>
    </row>
    <row r="52" spans="1:17" ht="15.75" customHeight="1" x14ac:dyDescent="0.3">
      <c r="A52" s="64">
        <v>30</v>
      </c>
      <c r="B52" s="65" t="str">
        <f>'Staffing Rates'!C38</f>
        <v>MMIS Technical Delivery - Manager</v>
      </c>
      <c r="C52" s="66">
        <f>'Staffing Rates'!$H39</f>
        <v>145.44999999999999</v>
      </c>
      <c r="D52" s="2"/>
      <c r="E52" s="32">
        <f t="shared" si="8"/>
        <v>0</v>
      </c>
      <c r="F52" s="3"/>
      <c r="G52" s="32">
        <f t="shared" si="9"/>
        <v>0</v>
      </c>
      <c r="H52" s="3"/>
      <c r="I52" s="32">
        <f t="shared" si="10"/>
        <v>0</v>
      </c>
      <c r="J52" s="3"/>
      <c r="K52" s="32">
        <f t="shared" si="11"/>
        <v>0</v>
      </c>
      <c r="L52" s="3"/>
      <c r="M52" s="32">
        <f t="shared" si="12"/>
        <v>0</v>
      </c>
      <c r="N52" s="3"/>
      <c r="O52" s="32">
        <f t="shared" si="13"/>
        <v>0</v>
      </c>
      <c r="P52" s="67">
        <f t="shared" si="14"/>
        <v>0</v>
      </c>
      <c r="Q52" s="32">
        <f t="shared" si="15"/>
        <v>0</v>
      </c>
    </row>
    <row r="53" spans="1:17" ht="15.75" customHeight="1" x14ac:dyDescent="0.3">
      <c r="A53" s="64">
        <v>31</v>
      </c>
      <c r="B53" s="65" t="str">
        <f>'Staffing Rates'!C39</f>
        <v>MMIS Quality Testing - Manager</v>
      </c>
      <c r="C53" s="66">
        <f>'Staffing Rates'!$H40</f>
        <v>173.24</v>
      </c>
      <c r="D53" s="2"/>
      <c r="E53" s="32">
        <f t="shared" si="8"/>
        <v>0</v>
      </c>
      <c r="F53" s="3"/>
      <c r="G53" s="32">
        <f t="shared" si="9"/>
        <v>0</v>
      </c>
      <c r="H53" s="3"/>
      <c r="I53" s="32">
        <f t="shared" si="10"/>
        <v>0</v>
      </c>
      <c r="J53" s="3"/>
      <c r="K53" s="32">
        <f t="shared" si="11"/>
        <v>0</v>
      </c>
      <c r="L53" s="3"/>
      <c r="M53" s="32">
        <f t="shared" si="12"/>
        <v>0</v>
      </c>
      <c r="N53" s="3"/>
      <c r="O53" s="32">
        <f t="shared" si="13"/>
        <v>0</v>
      </c>
      <c r="P53" s="67">
        <f t="shared" si="14"/>
        <v>0</v>
      </c>
      <c r="Q53" s="32">
        <f t="shared" si="15"/>
        <v>0</v>
      </c>
    </row>
    <row r="54" spans="1:17" ht="15.75" customHeight="1" x14ac:dyDescent="0.3">
      <c r="A54" s="64">
        <v>32</v>
      </c>
      <c r="B54" s="65" t="str">
        <f>'Staffing Rates'!C40</f>
        <v>MMIS Pharmacist</v>
      </c>
      <c r="C54" s="66">
        <f>'Staffing Rates'!$H41</f>
        <v>132.02000000000001</v>
      </c>
      <c r="D54" s="2"/>
      <c r="E54" s="32">
        <f t="shared" si="8"/>
        <v>0</v>
      </c>
      <c r="F54" s="3"/>
      <c r="G54" s="32">
        <f t="shared" si="9"/>
        <v>0</v>
      </c>
      <c r="H54" s="3"/>
      <c r="I54" s="32">
        <f t="shared" si="10"/>
        <v>0</v>
      </c>
      <c r="J54" s="3"/>
      <c r="K54" s="32">
        <f t="shared" si="11"/>
        <v>0</v>
      </c>
      <c r="L54" s="3"/>
      <c r="M54" s="32">
        <f t="shared" si="12"/>
        <v>0</v>
      </c>
      <c r="N54" s="3"/>
      <c r="O54" s="32">
        <f t="shared" si="13"/>
        <v>0</v>
      </c>
      <c r="P54" s="67">
        <f t="shared" si="14"/>
        <v>0</v>
      </c>
      <c r="Q54" s="32">
        <f t="shared" si="15"/>
        <v>0</v>
      </c>
    </row>
    <row r="55" spans="1:17" ht="15.75" customHeight="1" x14ac:dyDescent="0.3">
      <c r="A55" s="64">
        <v>33</v>
      </c>
      <c r="B55" s="65" t="str">
        <f>'Staffing Rates'!C41</f>
        <v>MMIS Developer - Advanced</v>
      </c>
      <c r="C55" s="66">
        <f>'Staffing Rates'!$H42</f>
        <v>145.05000000000001</v>
      </c>
      <c r="D55" s="2"/>
      <c r="E55" s="32">
        <f t="shared" si="8"/>
        <v>0</v>
      </c>
      <c r="F55" s="3"/>
      <c r="G55" s="32">
        <f t="shared" si="9"/>
        <v>0</v>
      </c>
      <c r="H55" s="3"/>
      <c r="I55" s="32">
        <f t="shared" si="10"/>
        <v>0</v>
      </c>
      <c r="J55" s="3"/>
      <c r="K55" s="32">
        <f t="shared" si="11"/>
        <v>0</v>
      </c>
      <c r="L55" s="3"/>
      <c r="M55" s="32">
        <f t="shared" si="12"/>
        <v>0</v>
      </c>
      <c r="N55" s="3"/>
      <c r="O55" s="32">
        <f t="shared" si="13"/>
        <v>0</v>
      </c>
      <c r="P55" s="67">
        <f t="shared" si="14"/>
        <v>0</v>
      </c>
      <c r="Q55" s="32">
        <f t="shared" si="15"/>
        <v>0</v>
      </c>
    </row>
    <row r="56" spans="1:17" ht="15.75" customHeight="1" x14ac:dyDescent="0.3">
      <c r="A56" s="64">
        <v>34</v>
      </c>
      <c r="B56" s="65" t="str">
        <f>'Staffing Rates'!C42</f>
        <v>MMIS Developer - Senior</v>
      </c>
      <c r="C56" s="66">
        <f>'Staffing Rates'!$H43</f>
        <v>90.08</v>
      </c>
      <c r="D56" s="2"/>
      <c r="E56" s="32">
        <f t="shared" si="8"/>
        <v>0</v>
      </c>
      <c r="F56" s="3"/>
      <c r="G56" s="32">
        <f t="shared" si="9"/>
        <v>0</v>
      </c>
      <c r="H56" s="3"/>
      <c r="I56" s="32">
        <f t="shared" si="10"/>
        <v>0</v>
      </c>
      <c r="J56" s="3"/>
      <c r="K56" s="32">
        <f t="shared" si="11"/>
        <v>0</v>
      </c>
      <c r="L56" s="3"/>
      <c r="M56" s="32">
        <f t="shared" si="12"/>
        <v>0</v>
      </c>
      <c r="N56" s="3"/>
      <c r="O56" s="32">
        <f t="shared" si="13"/>
        <v>0</v>
      </c>
      <c r="P56" s="67">
        <f t="shared" si="14"/>
        <v>0</v>
      </c>
      <c r="Q56" s="32">
        <f t="shared" si="15"/>
        <v>0</v>
      </c>
    </row>
    <row r="57" spans="1:17" ht="15.75" customHeight="1" x14ac:dyDescent="0.3">
      <c r="A57" s="64">
        <v>35</v>
      </c>
      <c r="B57" s="65" t="str">
        <f>'Staffing Rates'!C43</f>
        <v>MMIS Project Coordinator</v>
      </c>
      <c r="C57" s="66">
        <f>'Staffing Rates'!$H44</f>
        <v>107.84</v>
      </c>
      <c r="D57" s="2"/>
      <c r="E57" s="32">
        <f t="shared" si="8"/>
        <v>0</v>
      </c>
      <c r="F57" s="3"/>
      <c r="G57" s="32">
        <f t="shared" si="9"/>
        <v>0</v>
      </c>
      <c r="H57" s="3"/>
      <c r="I57" s="32">
        <f t="shared" si="10"/>
        <v>0</v>
      </c>
      <c r="J57" s="3"/>
      <c r="K57" s="32">
        <f t="shared" si="11"/>
        <v>0</v>
      </c>
      <c r="L57" s="3"/>
      <c r="M57" s="32">
        <f t="shared" si="12"/>
        <v>0</v>
      </c>
      <c r="N57" s="3"/>
      <c r="O57" s="32">
        <f t="shared" si="13"/>
        <v>0</v>
      </c>
      <c r="P57" s="67">
        <f t="shared" si="14"/>
        <v>0</v>
      </c>
      <c r="Q57" s="32">
        <f t="shared" si="15"/>
        <v>0</v>
      </c>
    </row>
    <row r="58" spans="1:17" ht="15.75" customHeight="1" x14ac:dyDescent="0.3">
      <c r="A58" s="64">
        <v>36</v>
      </c>
      <c r="B58" s="65" t="str">
        <f>'Staffing Rates'!C44</f>
        <v>MMIS Technical Project Manager</v>
      </c>
      <c r="C58" s="66">
        <f>'Staffing Rates'!$H45</f>
        <v>153.24</v>
      </c>
      <c r="D58" s="2"/>
      <c r="E58" s="32">
        <f t="shared" si="8"/>
        <v>0</v>
      </c>
      <c r="F58" s="3"/>
      <c r="G58" s="32">
        <f t="shared" si="9"/>
        <v>0</v>
      </c>
      <c r="H58" s="3"/>
      <c r="I58" s="32">
        <f t="shared" si="10"/>
        <v>0</v>
      </c>
      <c r="J58" s="3"/>
      <c r="K58" s="32">
        <f t="shared" si="11"/>
        <v>0</v>
      </c>
      <c r="L58" s="3"/>
      <c r="M58" s="32">
        <f t="shared" si="12"/>
        <v>0</v>
      </c>
      <c r="N58" s="3"/>
      <c r="O58" s="32">
        <f t="shared" si="13"/>
        <v>0</v>
      </c>
      <c r="P58" s="67">
        <f t="shared" si="14"/>
        <v>0</v>
      </c>
      <c r="Q58" s="32">
        <f t="shared" si="15"/>
        <v>0</v>
      </c>
    </row>
    <row r="59" spans="1:17" ht="15.75" customHeight="1" x14ac:dyDescent="0.3">
      <c r="A59" s="64">
        <v>37</v>
      </c>
      <c r="B59" s="65" t="str">
        <f>'Staffing Rates'!C45</f>
        <v>MMIS Technical Project Manager - Advanced</v>
      </c>
      <c r="C59" s="66">
        <f>'Staffing Rates'!$H46</f>
        <v>164.82</v>
      </c>
      <c r="D59" s="2"/>
      <c r="E59" s="32">
        <f t="shared" si="8"/>
        <v>0</v>
      </c>
      <c r="F59" s="3"/>
      <c r="G59" s="32">
        <f t="shared" si="9"/>
        <v>0</v>
      </c>
      <c r="H59" s="3"/>
      <c r="I59" s="32">
        <f t="shared" si="10"/>
        <v>0</v>
      </c>
      <c r="J59" s="3"/>
      <c r="K59" s="32">
        <f t="shared" si="11"/>
        <v>0</v>
      </c>
      <c r="L59" s="3"/>
      <c r="M59" s="32">
        <f t="shared" si="12"/>
        <v>0</v>
      </c>
      <c r="N59" s="3"/>
      <c r="O59" s="32">
        <f t="shared" si="13"/>
        <v>0</v>
      </c>
      <c r="P59" s="67">
        <f t="shared" si="14"/>
        <v>0</v>
      </c>
      <c r="Q59" s="32">
        <f t="shared" si="15"/>
        <v>0</v>
      </c>
    </row>
    <row r="60" spans="1:17" ht="15.75" customHeight="1" x14ac:dyDescent="0.3">
      <c r="A60" s="64">
        <v>38</v>
      </c>
      <c r="B60" s="65" t="str">
        <f>'Staffing Rates'!C46</f>
        <v>MMIS Technical Project Manager - Senior</v>
      </c>
      <c r="C60" s="66">
        <f>'Staffing Rates'!$H47</f>
        <v>103.65</v>
      </c>
      <c r="D60" s="2"/>
      <c r="E60" s="32">
        <f t="shared" si="8"/>
        <v>0</v>
      </c>
      <c r="F60" s="3"/>
      <c r="G60" s="32">
        <f t="shared" si="9"/>
        <v>0</v>
      </c>
      <c r="H60" s="3"/>
      <c r="I60" s="32">
        <f t="shared" si="10"/>
        <v>0</v>
      </c>
      <c r="J60" s="3"/>
      <c r="K60" s="32">
        <f t="shared" si="11"/>
        <v>0</v>
      </c>
      <c r="L60" s="3"/>
      <c r="M60" s="32">
        <f t="shared" si="12"/>
        <v>0</v>
      </c>
      <c r="N60" s="3"/>
      <c r="O60" s="32">
        <f t="shared" si="13"/>
        <v>0</v>
      </c>
      <c r="P60" s="67">
        <f t="shared" si="14"/>
        <v>0</v>
      </c>
      <c r="Q60" s="32">
        <f t="shared" si="15"/>
        <v>0</v>
      </c>
    </row>
    <row r="61" spans="1:17" ht="15.75" customHeight="1" x14ac:dyDescent="0.3">
      <c r="A61" s="64">
        <v>39</v>
      </c>
      <c r="B61" s="65" t="str">
        <f>'Staffing Rates'!C47</f>
        <v>MMIS Publication/Communication Analyst</v>
      </c>
      <c r="C61" s="66">
        <f>'Staffing Rates'!$H48</f>
        <v>111.34</v>
      </c>
      <c r="D61" s="2"/>
      <c r="E61" s="32">
        <f t="shared" si="8"/>
        <v>0</v>
      </c>
      <c r="F61" s="3"/>
      <c r="G61" s="32">
        <f t="shared" si="9"/>
        <v>0</v>
      </c>
      <c r="H61" s="3"/>
      <c r="I61" s="32">
        <f t="shared" si="10"/>
        <v>0</v>
      </c>
      <c r="J61" s="3"/>
      <c r="K61" s="32">
        <f t="shared" si="11"/>
        <v>0</v>
      </c>
      <c r="L61" s="3"/>
      <c r="M61" s="32">
        <f t="shared" si="12"/>
        <v>0</v>
      </c>
      <c r="N61" s="3"/>
      <c r="O61" s="32">
        <f t="shared" si="13"/>
        <v>0</v>
      </c>
      <c r="P61" s="67">
        <f t="shared" si="14"/>
        <v>0</v>
      </c>
      <c r="Q61" s="32">
        <f t="shared" si="15"/>
        <v>0</v>
      </c>
    </row>
    <row r="62" spans="1:17" ht="15.75" customHeight="1" x14ac:dyDescent="0.3">
      <c r="A62" s="64">
        <v>40</v>
      </c>
      <c r="B62" s="65" t="str">
        <f>'Staffing Rates'!C48</f>
        <v>MMIS Quality Assurance Analyst</v>
      </c>
      <c r="C62" s="66">
        <f>'Staffing Rates'!$H49</f>
        <v>127.27</v>
      </c>
      <c r="D62" s="2"/>
      <c r="E62" s="32">
        <f t="shared" si="8"/>
        <v>0</v>
      </c>
      <c r="F62" s="3"/>
      <c r="G62" s="32">
        <f t="shared" si="9"/>
        <v>0</v>
      </c>
      <c r="H62" s="3"/>
      <c r="I62" s="32">
        <f t="shared" si="10"/>
        <v>0</v>
      </c>
      <c r="J62" s="3"/>
      <c r="K62" s="32">
        <f t="shared" si="11"/>
        <v>0</v>
      </c>
      <c r="L62" s="3"/>
      <c r="M62" s="32">
        <f t="shared" si="12"/>
        <v>0</v>
      </c>
      <c r="N62" s="3"/>
      <c r="O62" s="32">
        <f t="shared" si="13"/>
        <v>0</v>
      </c>
      <c r="P62" s="67">
        <f t="shared" si="14"/>
        <v>0</v>
      </c>
      <c r="Q62" s="32">
        <f t="shared" si="15"/>
        <v>0</v>
      </c>
    </row>
    <row r="63" spans="1:17" ht="15.75" customHeight="1" x14ac:dyDescent="0.3">
      <c r="A63" s="64">
        <v>41</v>
      </c>
      <c r="B63" s="65" t="str">
        <f>'Staffing Rates'!C49</f>
        <v>MMIS Quality Assurance Analyst - Senior</v>
      </c>
      <c r="C63" s="66">
        <f>'Staffing Rates'!$H50</f>
        <v>118.37</v>
      </c>
      <c r="D63" s="2"/>
      <c r="E63" s="32">
        <f t="shared" si="8"/>
        <v>0</v>
      </c>
      <c r="F63" s="3"/>
      <c r="G63" s="32">
        <f t="shared" si="9"/>
        <v>0</v>
      </c>
      <c r="H63" s="3"/>
      <c r="I63" s="32">
        <f t="shared" si="10"/>
        <v>0</v>
      </c>
      <c r="J63" s="3"/>
      <c r="K63" s="32">
        <f t="shared" si="11"/>
        <v>0</v>
      </c>
      <c r="L63" s="3"/>
      <c r="M63" s="32">
        <f t="shared" si="12"/>
        <v>0</v>
      </c>
      <c r="N63" s="3"/>
      <c r="O63" s="32">
        <f t="shared" si="13"/>
        <v>0</v>
      </c>
      <c r="P63" s="67">
        <f t="shared" si="14"/>
        <v>0</v>
      </c>
      <c r="Q63" s="32">
        <f t="shared" si="15"/>
        <v>0</v>
      </c>
    </row>
    <row r="64" spans="1:17" ht="15.75" customHeight="1" x14ac:dyDescent="0.3">
      <c r="A64" s="64">
        <v>42</v>
      </c>
      <c r="B64" s="65" t="str">
        <f>'Staffing Rates'!C50</f>
        <v>MMIS Quality Assurance Analyst - Advanced</v>
      </c>
      <c r="C64" s="66">
        <f>'Staffing Rates'!$H51</f>
        <v>120.53</v>
      </c>
      <c r="D64" s="2"/>
      <c r="E64" s="32">
        <f t="shared" si="8"/>
        <v>0</v>
      </c>
      <c r="F64" s="3"/>
      <c r="G64" s="32">
        <f t="shared" si="9"/>
        <v>0</v>
      </c>
      <c r="H64" s="3"/>
      <c r="I64" s="32">
        <f t="shared" si="10"/>
        <v>0</v>
      </c>
      <c r="J64" s="3"/>
      <c r="K64" s="32">
        <f t="shared" si="11"/>
        <v>0</v>
      </c>
      <c r="L64" s="3"/>
      <c r="M64" s="32">
        <f t="shared" si="12"/>
        <v>0</v>
      </c>
      <c r="N64" s="3"/>
      <c r="O64" s="32">
        <f t="shared" si="13"/>
        <v>0</v>
      </c>
      <c r="P64" s="67">
        <f t="shared" si="14"/>
        <v>0</v>
      </c>
      <c r="Q64" s="32">
        <f t="shared" si="15"/>
        <v>0</v>
      </c>
    </row>
    <row r="65" spans="1:20" ht="15.75" customHeight="1" x14ac:dyDescent="0.3">
      <c r="A65" s="64">
        <v>43</v>
      </c>
      <c r="B65" s="65" t="str">
        <f>'Staffing Rates'!C51</f>
        <v>MMIS Clerk/Service Desk Agent - Manager</v>
      </c>
      <c r="C65" s="66">
        <f>'Staffing Rates'!$H52</f>
        <v>72.349999999999994</v>
      </c>
      <c r="D65" s="2"/>
      <c r="E65" s="32">
        <f t="shared" si="8"/>
        <v>0</v>
      </c>
      <c r="F65" s="3"/>
      <c r="G65" s="32">
        <f t="shared" si="9"/>
        <v>0</v>
      </c>
      <c r="H65" s="3"/>
      <c r="I65" s="32">
        <f t="shared" si="10"/>
        <v>0</v>
      </c>
      <c r="J65" s="3"/>
      <c r="K65" s="32">
        <f t="shared" si="11"/>
        <v>0</v>
      </c>
      <c r="L65" s="3"/>
      <c r="M65" s="32">
        <f t="shared" si="12"/>
        <v>0</v>
      </c>
      <c r="N65" s="3"/>
      <c r="O65" s="32">
        <f t="shared" si="13"/>
        <v>0</v>
      </c>
      <c r="P65" s="67">
        <f t="shared" si="14"/>
        <v>0</v>
      </c>
      <c r="Q65" s="32">
        <f t="shared" si="15"/>
        <v>0</v>
      </c>
    </row>
    <row r="66" spans="1:20" ht="15.75" customHeight="1" x14ac:dyDescent="0.3">
      <c r="A66" s="64">
        <v>44</v>
      </c>
      <c r="B66" s="65" t="str">
        <f>'Staffing Rates'!C52</f>
        <v>MMIS Systems Administrator</v>
      </c>
      <c r="C66" s="66">
        <f>'Staffing Rates'!$H53</f>
        <v>111.95</v>
      </c>
      <c r="D66" s="2"/>
      <c r="E66" s="32">
        <f t="shared" si="8"/>
        <v>0</v>
      </c>
      <c r="F66" s="3"/>
      <c r="G66" s="32">
        <f t="shared" si="9"/>
        <v>0</v>
      </c>
      <c r="H66" s="3"/>
      <c r="I66" s="32">
        <f t="shared" si="10"/>
        <v>0</v>
      </c>
      <c r="J66" s="3"/>
      <c r="K66" s="32">
        <f t="shared" si="11"/>
        <v>0</v>
      </c>
      <c r="L66" s="3"/>
      <c r="M66" s="32">
        <f t="shared" si="12"/>
        <v>0</v>
      </c>
      <c r="N66" s="3"/>
      <c r="O66" s="32">
        <f t="shared" si="13"/>
        <v>0</v>
      </c>
      <c r="P66" s="67">
        <f t="shared" si="14"/>
        <v>0</v>
      </c>
      <c r="Q66" s="32">
        <f t="shared" si="15"/>
        <v>0</v>
      </c>
    </row>
    <row r="67" spans="1:20" ht="15.75" customHeight="1" x14ac:dyDescent="0.3">
      <c r="A67" s="64">
        <v>45</v>
      </c>
      <c r="B67" s="65" t="str">
        <f>'Staffing Rates'!C53</f>
        <v>MMIS Quality Tester</v>
      </c>
      <c r="C67" s="66">
        <f>'Staffing Rates'!$H54</f>
        <v>116.78</v>
      </c>
      <c r="D67" s="2"/>
      <c r="E67" s="32">
        <f t="shared" si="8"/>
        <v>0</v>
      </c>
      <c r="F67" s="3"/>
      <c r="G67" s="32">
        <f t="shared" si="9"/>
        <v>0</v>
      </c>
      <c r="H67" s="3"/>
      <c r="I67" s="32">
        <f t="shared" si="10"/>
        <v>0</v>
      </c>
      <c r="J67" s="3"/>
      <c r="K67" s="32">
        <f t="shared" si="11"/>
        <v>0</v>
      </c>
      <c r="L67" s="3"/>
      <c r="M67" s="32">
        <f t="shared" si="12"/>
        <v>0</v>
      </c>
      <c r="N67" s="3"/>
      <c r="O67" s="32">
        <f t="shared" si="13"/>
        <v>0</v>
      </c>
      <c r="P67" s="67">
        <f t="shared" si="14"/>
        <v>0</v>
      </c>
      <c r="Q67" s="32">
        <f t="shared" si="15"/>
        <v>0</v>
      </c>
    </row>
    <row r="68" spans="1:20" ht="15.75" customHeight="1" x14ac:dyDescent="0.3">
      <c r="A68" s="64">
        <v>46</v>
      </c>
      <c r="B68" s="65" t="str">
        <f>'Staffing Rates'!C54</f>
        <v>MMIS Quality Tester - Advanced</v>
      </c>
      <c r="C68" s="66">
        <f>'Staffing Rates'!$H55</f>
        <v>120.38</v>
      </c>
      <c r="D68" s="2"/>
      <c r="E68" s="32">
        <f t="shared" si="8"/>
        <v>0</v>
      </c>
      <c r="F68" s="3"/>
      <c r="G68" s="32">
        <f t="shared" si="9"/>
        <v>0</v>
      </c>
      <c r="H68" s="3"/>
      <c r="I68" s="32">
        <f t="shared" si="10"/>
        <v>0</v>
      </c>
      <c r="J68" s="3"/>
      <c r="K68" s="32">
        <f t="shared" si="11"/>
        <v>0</v>
      </c>
      <c r="L68" s="3"/>
      <c r="M68" s="32">
        <f t="shared" si="12"/>
        <v>0</v>
      </c>
      <c r="N68" s="3"/>
      <c r="O68" s="32">
        <f t="shared" si="13"/>
        <v>0</v>
      </c>
      <c r="P68" s="67">
        <f t="shared" si="14"/>
        <v>0</v>
      </c>
      <c r="Q68" s="32">
        <f t="shared" si="15"/>
        <v>0</v>
      </c>
    </row>
    <row r="69" spans="1:20" ht="15.75" customHeight="1" x14ac:dyDescent="0.3">
      <c r="A69" s="64">
        <v>47</v>
      </c>
      <c r="B69" s="65" t="str">
        <f>'Staffing Rates'!C55</f>
        <v>MMIS Quality Tester - Senior</v>
      </c>
      <c r="C69" s="66">
        <f>'Staffing Rates'!$H56</f>
        <v>132.91</v>
      </c>
      <c r="D69" s="2"/>
      <c r="E69" s="32">
        <f t="shared" si="8"/>
        <v>0</v>
      </c>
      <c r="F69" s="3"/>
      <c r="G69" s="32">
        <f t="shared" si="9"/>
        <v>0</v>
      </c>
      <c r="H69" s="3"/>
      <c r="I69" s="32">
        <f t="shared" si="10"/>
        <v>0</v>
      </c>
      <c r="J69" s="3"/>
      <c r="K69" s="32">
        <f t="shared" si="11"/>
        <v>0</v>
      </c>
      <c r="L69" s="3"/>
      <c r="M69" s="32">
        <f t="shared" si="12"/>
        <v>0</v>
      </c>
      <c r="N69" s="3"/>
      <c r="O69" s="32">
        <f t="shared" si="13"/>
        <v>0</v>
      </c>
      <c r="P69" s="67">
        <f t="shared" si="14"/>
        <v>0</v>
      </c>
      <c r="Q69" s="32">
        <f t="shared" si="15"/>
        <v>0</v>
      </c>
    </row>
    <row r="70" spans="1:20" ht="15.75" customHeight="1" x14ac:dyDescent="0.3">
      <c r="A70" s="64">
        <v>48</v>
      </c>
      <c r="B70" s="65" t="str">
        <f>'Staffing Rates'!C56</f>
        <v>MMIS Trainer</v>
      </c>
      <c r="C70" s="66">
        <f>'Staffing Rates'!$H57</f>
        <v>0</v>
      </c>
      <c r="D70" s="2"/>
      <c r="E70" s="32">
        <f t="shared" si="8"/>
        <v>0</v>
      </c>
      <c r="F70" s="3"/>
      <c r="G70" s="32">
        <f t="shared" si="9"/>
        <v>0</v>
      </c>
      <c r="H70" s="3"/>
      <c r="I70" s="32">
        <f t="shared" si="10"/>
        <v>0</v>
      </c>
      <c r="J70" s="3"/>
      <c r="K70" s="32">
        <f t="shared" si="11"/>
        <v>0</v>
      </c>
      <c r="L70" s="3"/>
      <c r="M70" s="32">
        <f t="shared" si="12"/>
        <v>0</v>
      </c>
      <c r="N70" s="3"/>
      <c r="O70" s="32">
        <f t="shared" si="13"/>
        <v>0</v>
      </c>
      <c r="P70" s="67">
        <f t="shared" si="14"/>
        <v>0</v>
      </c>
      <c r="Q70" s="32">
        <f t="shared" si="15"/>
        <v>0</v>
      </c>
    </row>
    <row r="71" spans="1:20" ht="15.75" customHeight="1" x14ac:dyDescent="0.3">
      <c r="A71" s="64">
        <v>49</v>
      </c>
      <c r="B71" s="65">
        <f>'Staffing Rates'!C57</f>
        <v>0</v>
      </c>
      <c r="C71" s="66">
        <f>'Staffing Rates'!$H58</f>
        <v>0</v>
      </c>
      <c r="D71" s="2"/>
      <c r="E71" s="32">
        <f t="shared" si="8"/>
        <v>0</v>
      </c>
      <c r="F71" s="3"/>
      <c r="G71" s="32">
        <f t="shared" si="9"/>
        <v>0</v>
      </c>
      <c r="H71" s="3"/>
      <c r="I71" s="32">
        <f t="shared" si="10"/>
        <v>0</v>
      </c>
      <c r="J71" s="3"/>
      <c r="K71" s="32">
        <f t="shared" si="11"/>
        <v>0</v>
      </c>
      <c r="L71" s="3"/>
      <c r="M71" s="32">
        <f t="shared" si="12"/>
        <v>0</v>
      </c>
      <c r="N71" s="3"/>
      <c r="O71" s="32">
        <f t="shared" si="13"/>
        <v>0</v>
      </c>
      <c r="P71" s="67">
        <f t="shared" si="14"/>
        <v>0</v>
      </c>
      <c r="Q71" s="32">
        <f t="shared" si="15"/>
        <v>0</v>
      </c>
    </row>
    <row r="72" spans="1:20" ht="15.75" customHeight="1" thickBot="1" x14ac:dyDescent="0.35">
      <c r="A72" s="64">
        <v>50</v>
      </c>
      <c r="B72" s="65">
        <f>'Staffing Rates'!C58</f>
        <v>0</v>
      </c>
      <c r="C72" s="66">
        <f>'Staffing Rates'!$H59</f>
        <v>0</v>
      </c>
      <c r="D72" s="2"/>
      <c r="E72" s="32">
        <f t="shared" si="8"/>
        <v>0</v>
      </c>
      <c r="F72" s="3"/>
      <c r="G72" s="32">
        <f t="shared" si="9"/>
        <v>0</v>
      </c>
      <c r="H72" s="3"/>
      <c r="I72" s="32">
        <f t="shared" si="10"/>
        <v>0</v>
      </c>
      <c r="J72" s="3"/>
      <c r="K72" s="32">
        <f t="shared" si="11"/>
        <v>0</v>
      </c>
      <c r="L72" s="3"/>
      <c r="M72" s="32">
        <f t="shared" si="12"/>
        <v>0</v>
      </c>
      <c r="N72" s="3"/>
      <c r="O72" s="32">
        <f t="shared" si="13"/>
        <v>0</v>
      </c>
      <c r="P72" s="67">
        <f t="shared" si="14"/>
        <v>0</v>
      </c>
      <c r="Q72" s="32">
        <f t="shared" si="15"/>
        <v>0</v>
      </c>
    </row>
    <row r="73" spans="1:20" ht="15" thickBot="1" x14ac:dyDescent="0.35">
      <c r="A73" s="30"/>
      <c r="B73" s="68"/>
      <c r="C73" s="69" t="s">
        <v>163</v>
      </c>
      <c r="D73" s="70">
        <f>SUM(D23:D72)</f>
        <v>0</v>
      </c>
      <c r="E73" s="71">
        <f t="shared" ref="E73:Q73" si="16">SUM(E23:E72)</f>
        <v>0</v>
      </c>
      <c r="F73" s="72">
        <f t="shared" si="16"/>
        <v>0</v>
      </c>
      <c r="G73" s="71">
        <f t="shared" si="16"/>
        <v>0</v>
      </c>
      <c r="H73" s="72">
        <f t="shared" si="16"/>
        <v>0</v>
      </c>
      <c r="I73" s="71">
        <f t="shared" si="16"/>
        <v>0</v>
      </c>
      <c r="J73" s="72">
        <f t="shared" si="16"/>
        <v>0</v>
      </c>
      <c r="K73" s="71">
        <f t="shared" si="16"/>
        <v>0</v>
      </c>
      <c r="L73" s="72">
        <f t="shared" si="16"/>
        <v>0</v>
      </c>
      <c r="M73" s="71">
        <f t="shared" si="16"/>
        <v>0</v>
      </c>
      <c r="N73" s="72">
        <f t="shared" si="16"/>
        <v>0</v>
      </c>
      <c r="O73" s="71">
        <f t="shared" si="16"/>
        <v>0</v>
      </c>
      <c r="P73" s="73">
        <f t="shared" si="16"/>
        <v>0</v>
      </c>
      <c r="Q73" s="71">
        <f t="shared" si="16"/>
        <v>0</v>
      </c>
    </row>
    <row r="74" spans="1:20" x14ac:dyDescent="0.3">
      <c r="A74" s="28"/>
      <c r="C74" s="28"/>
      <c r="F74" s="28"/>
      <c r="G74" s="28"/>
      <c r="H74" s="28"/>
      <c r="Q74" s="31"/>
    </row>
    <row r="75" spans="1:20" x14ac:dyDescent="0.3">
      <c r="A75" s="28"/>
      <c r="C75" s="28"/>
      <c r="F75" s="28"/>
      <c r="G75" s="28"/>
      <c r="H75" s="28"/>
    </row>
    <row r="76" spans="1:20" x14ac:dyDescent="0.3">
      <c r="T76" s="31"/>
    </row>
    <row r="77" spans="1:20" x14ac:dyDescent="0.3">
      <c r="T77" s="31"/>
    </row>
  </sheetData>
  <mergeCells count="10">
    <mergeCell ref="J20:K20"/>
    <mergeCell ref="L20:M20"/>
    <mergeCell ref="N20:O20"/>
    <mergeCell ref="P20:Q20"/>
    <mergeCell ref="F2:G2"/>
    <mergeCell ref="F3:G3"/>
    <mergeCell ref="B5:G5"/>
    <mergeCell ref="D20:E20"/>
    <mergeCell ref="F20:G20"/>
    <mergeCell ref="H20:I20"/>
  </mergeCells>
  <dataValidations count="2">
    <dataValidation type="textLength" allowBlank="1" showInputMessage="1" showErrorMessage="1" sqref="B23:B72" xr:uid="{6EC3196F-E849-48AE-875C-BC5C3C7607D1}">
      <formula1>0</formula1>
      <formula2>100</formula2>
    </dataValidation>
    <dataValidation type="decimal" allowBlank="1" showInputMessage="1" showErrorMessage="1" sqref="L23:L72 C23:D72 J23:J72 N23:N72 F23:F72 H23:H72" xr:uid="{B780154F-4AA8-437D-83F5-CC8C757D3872}">
      <formula1>0</formula1>
      <formula2>99999999999999900000</formula2>
    </dataValidation>
  </dataValidations>
  <pageMargins left="0.25" right="0.25" top="0.75" bottom="0.75" header="0.3" footer="0.3"/>
  <pageSetup scale="37" orientation="landscape" horizontalDpi="1200" verticalDpi="1200" r:id="rId1"/>
  <colBreaks count="2" manualBreakCount="2">
    <brk id="9" max="31" man="1"/>
    <brk id="17" max="3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24"/>
  <sheetViews>
    <sheetView showGridLines="0" tabSelected="1" zoomScale="70" zoomScaleNormal="70" workbookViewId="0">
      <selection activeCell="E2" sqref="E2:F2"/>
    </sheetView>
  </sheetViews>
  <sheetFormatPr defaultColWidth="9.21875" defaultRowHeight="13.8" x14ac:dyDescent="0.3"/>
  <cols>
    <col min="1" max="1" width="3.21875" style="17" customWidth="1"/>
    <col min="2" max="2" width="47.5546875" style="17" customWidth="1"/>
    <col min="3" max="3" width="27.5546875" style="17" bestFit="1" customWidth="1"/>
    <col min="4" max="6" width="29.5546875" style="17" bestFit="1" customWidth="1"/>
    <col min="7" max="7" width="29.5546875" style="17" customWidth="1"/>
    <col min="8" max="8" width="19.77734375" style="17" bestFit="1" customWidth="1"/>
    <col min="9" max="11" width="18.5546875" style="17" customWidth="1"/>
    <col min="12" max="16384" width="9.21875" style="17"/>
  </cols>
  <sheetData>
    <row r="1" spans="1:11" ht="16.8" x14ac:dyDescent="0.3">
      <c r="A1" s="83" t="s">
        <v>3</v>
      </c>
      <c r="B1" s="26"/>
      <c r="C1" s="26"/>
      <c r="D1" s="26"/>
      <c r="E1" s="26"/>
      <c r="F1" s="26"/>
      <c r="G1" s="26"/>
      <c r="H1" s="26"/>
      <c r="I1" s="26"/>
      <c r="J1" s="26"/>
      <c r="K1" s="26"/>
    </row>
    <row r="2" spans="1:11" ht="16.8" x14ac:dyDescent="0.3">
      <c r="A2" s="83" t="s">
        <v>1</v>
      </c>
      <c r="B2" s="26"/>
      <c r="C2" s="26"/>
      <c r="D2" s="85" t="s">
        <v>4</v>
      </c>
      <c r="E2" s="211" t="s">
        <v>164</v>
      </c>
      <c r="F2" s="212"/>
      <c r="G2" s="26"/>
      <c r="H2" s="26"/>
      <c r="I2" s="26"/>
      <c r="J2" s="26"/>
      <c r="K2" s="26"/>
    </row>
    <row r="3" spans="1:11" x14ac:dyDescent="0.3">
      <c r="A3" s="84" t="s">
        <v>5</v>
      </c>
      <c r="B3" s="26"/>
      <c r="C3" s="26"/>
      <c r="D3" s="86"/>
      <c r="E3" s="213" t="s">
        <v>6</v>
      </c>
      <c r="F3" s="214"/>
      <c r="G3" s="26"/>
      <c r="H3" s="26"/>
      <c r="I3" s="26" t="s">
        <v>7</v>
      </c>
      <c r="J3" s="26"/>
      <c r="K3" s="26"/>
    </row>
    <row r="4" spans="1:11" x14ac:dyDescent="0.3">
      <c r="A4" s="87"/>
      <c r="B4" s="88"/>
      <c r="C4" s="26"/>
      <c r="D4" s="26"/>
      <c r="E4" s="26"/>
      <c r="F4" s="26"/>
      <c r="G4" s="87"/>
      <c r="H4" s="87"/>
      <c r="I4" s="87"/>
      <c r="J4" s="87"/>
      <c r="K4" s="87"/>
    </row>
    <row r="5" spans="1:11" s="140" customFormat="1" ht="246" customHeight="1" x14ac:dyDescent="0.3">
      <c r="A5" s="127"/>
      <c r="B5" s="215" t="s">
        <v>8</v>
      </c>
      <c r="C5" s="216"/>
      <c r="D5" s="216"/>
      <c r="E5" s="216"/>
      <c r="F5" s="216"/>
      <c r="G5" s="216"/>
      <c r="H5" s="217"/>
      <c r="I5" s="139"/>
      <c r="J5" s="127"/>
    </row>
    <row r="6" spans="1:11" x14ac:dyDescent="0.3">
      <c r="A6" s="87"/>
      <c r="B6" s="87"/>
      <c r="C6" s="89"/>
      <c r="D6" s="26"/>
      <c r="E6" s="26"/>
      <c r="F6" s="26"/>
      <c r="G6" s="87"/>
      <c r="H6" s="87"/>
      <c r="I6" s="87"/>
      <c r="J6" s="87"/>
      <c r="K6" s="87"/>
    </row>
    <row r="7" spans="1:11" x14ac:dyDescent="0.3">
      <c r="B7" s="125" t="s">
        <v>9</v>
      </c>
    </row>
    <row r="8" spans="1:11" x14ac:dyDescent="0.3">
      <c r="B8" s="135" t="s">
        <v>10</v>
      </c>
      <c r="C8" s="135" t="s">
        <v>11</v>
      </c>
      <c r="D8" s="135" t="s">
        <v>12</v>
      </c>
      <c r="E8" s="135" t="s">
        <v>13</v>
      </c>
      <c r="F8" s="135" t="s">
        <v>14</v>
      </c>
      <c r="G8" s="135" t="s">
        <v>15</v>
      </c>
      <c r="H8" s="135" t="s">
        <v>16</v>
      </c>
    </row>
    <row r="9" spans="1:11" x14ac:dyDescent="0.3">
      <c r="B9" s="148" t="s">
        <v>17</v>
      </c>
      <c r="C9" s="149">
        <f>'Phase-In Transition + Cred. Dev'!F62+'Phase-In Transition + Cred. Dev'!F90+'Phase-In Transition + Cred. Dev'!F76</f>
        <v>15608463.989999998</v>
      </c>
      <c r="D9" s="150"/>
      <c r="E9" s="150"/>
      <c r="F9" s="150"/>
      <c r="G9" s="150"/>
      <c r="H9" s="149">
        <f>SUM(C9:G9)</f>
        <v>15608463.989999998</v>
      </c>
    </row>
    <row r="10" spans="1:11" x14ac:dyDescent="0.3">
      <c r="B10" s="148" t="s">
        <v>18</v>
      </c>
      <c r="C10" s="151"/>
      <c r="D10" s="152">
        <f>'Tech M&amp;O Data Mgmt.'!F59</f>
        <v>11692418.578800002</v>
      </c>
      <c r="E10" s="152">
        <f>'Tech M&amp;O Data Mgmt.'!F59</f>
        <v>11692418.578800002</v>
      </c>
      <c r="F10" s="152">
        <f>'Tech M&amp;O Data Mgmt.'!F59</f>
        <v>11692418.578800002</v>
      </c>
      <c r="G10" s="152">
        <f>'Tech M&amp;O Data Mgmt.'!F59</f>
        <v>11692418.578800002</v>
      </c>
      <c r="H10" s="152">
        <f>SUM(D10:G10)</f>
        <v>46769674.315200008</v>
      </c>
    </row>
    <row r="11" spans="1:11" x14ac:dyDescent="0.3">
      <c r="B11" s="148" t="s">
        <v>19</v>
      </c>
      <c r="C11" s="151"/>
      <c r="D11" s="152">
        <f>'Other Technical Costs'!G36+'Other Technical Costs'!E27+'Other Technical Costs'!E19</f>
        <v>20001753</v>
      </c>
      <c r="E11" s="152">
        <f>'Other Technical Costs'!E27+'Other Technical Costs'!E19</f>
        <v>16994293</v>
      </c>
      <c r="F11" s="152">
        <f>'Other Technical Costs'!E27+'Other Technical Costs'!E19</f>
        <v>16994293</v>
      </c>
      <c r="G11" s="152">
        <f>'Other Technical Costs'!E27+'Other Technical Costs'!E19</f>
        <v>16994293</v>
      </c>
      <c r="H11" s="152">
        <f>SUM(D11:G11)</f>
        <v>70984632</v>
      </c>
    </row>
    <row r="12" spans="1:11" x14ac:dyDescent="0.3">
      <c r="B12" s="148" t="s">
        <v>20</v>
      </c>
      <c r="C12" s="151"/>
      <c r="D12" s="152">
        <f>'Mod Pool'!D10</f>
        <v>4079016.277385504</v>
      </c>
      <c r="E12" s="152">
        <f>'Mod Pool'!D10</f>
        <v>4079016.277385504</v>
      </c>
      <c r="F12" s="152">
        <f>'Mod Pool'!D10</f>
        <v>4079016.277385504</v>
      </c>
      <c r="G12" s="152">
        <f>'Mod Pool'!D10</f>
        <v>4079016.277385504</v>
      </c>
      <c r="H12" s="152">
        <f t="shared" ref="H12:H22" si="0">SUM(D12:G12)</f>
        <v>16316065.109542016</v>
      </c>
    </row>
    <row r="13" spans="1:11" x14ac:dyDescent="0.3">
      <c r="B13" s="148" t="s">
        <v>21</v>
      </c>
      <c r="C13" s="151"/>
      <c r="D13" s="152">
        <f>'Reimbursements &amp; Claims'!F59</f>
        <v>6679811.5200000005</v>
      </c>
      <c r="E13" s="152">
        <f>'Reimbursements &amp; Claims'!F59</f>
        <v>6679811.5200000005</v>
      </c>
      <c r="F13" s="152">
        <f>'Reimbursements &amp; Claims'!F59</f>
        <v>6679811.5200000005</v>
      </c>
      <c r="G13" s="152">
        <f>'Reimbursements &amp; Claims'!F59</f>
        <v>6679811.5200000005</v>
      </c>
      <c r="H13" s="152">
        <f t="shared" si="0"/>
        <v>26719246.080000002</v>
      </c>
    </row>
    <row r="14" spans="1:11" x14ac:dyDescent="0.3">
      <c r="B14" s="148" t="s">
        <v>22</v>
      </c>
      <c r="C14" s="151"/>
      <c r="D14" s="152">
        <f>'Fiscal Agent &amp; Accounting'!F59</f>
        <v>5342580.4800000004</v>
      </c>
      <c r="E14" s="152">
        <f>'Fiscal Agent &amp; Accounting'!F59</f>
        <v>5342580.4800000004</v>
      </c>
      <c r="F14" s="152">
        <f>'Fiscal Agent &amp; Accounting'!F59</f>
        <v>5342580.4800000004</v>
      </c>
      <c r="G14" s="152">
        <f>'Fiscal Agent &amp; Accounting'!F59</f>
        <v>5342580.4800000004</v>
      </c>
      <c r="H14" s="152">
        <f t="shared" si="0"/>
        <v>21370321.920000002</v>
      </c>
    </row>
    <row r="15" spans="1:11" x14ac:dyDescent="0.3">
      <c r="B15" s="148" t="s">
        <v>23</v>
      </c>
      <c r="C15" s="151"/>
      <c r="D15" s="152">
        <f>'Member Services'!F59</f>
        <v>2810173.3715999997</v>
      </c>
      <c r="E15" s="152">
        <f>'Member Services'!F59</f>
        <v>2810173.3715999997</v>
      </c>
      <c r="F15" s="152">
        <f>'Member Services'!F59</f>
        <v>2810173.3715999997</v>
      </c>
      <c r="G15" s="152">
        <f>'Member Services'!F59</f>
        <v>2810173.3715999997</v>
      </c>
      <c r="H15" s="152">
        <f>SUM(D15:G15)</f>
        <v>11240693.486399999</v>
      </c>
    </row>
    <row r="16" spans="1:11" x14ac:dyDescent="0.3">
      <c r="B16" s="148" t="s">
        <v>24</v>
      </c>
      <c r="C16" s="151"/>
      <c r="D16" s="152">
        <f>'Provider Services'!F59</f>
        <v>5588195.5199999996</v>
      </c>
      <c r="E16" s="152">
        <f>'Provider Services'!F59</f>
        <v>5588195.5199999996</v>
      </c>
      <c r="F16" s="152">
        <f>'Provider Services'!F59</f>
        <v>5588195.5199999996</v>
      </c>
      <c r="G16" s="152">
        <f>'Provider Services'!F59</f>
        <v>5588195.5199999996</v>
      </c>
      <c r="H16" s="152">
        <f t="shared" si="0"/>
        <v>22352782.079999998</v>
      </c>
    </row>
    <row r="17" spans="2:8" x14ac:dyDescent="0.3">
      <c r="B17" s="148" t="s">
        <v>25</v>
      </c>
      <c r="C17" s="151"/>
      <c r="D17" s="152">
        <f>'Credentialing (CVO)'!F59</f>
        <v>1206666.24</v>
      </c>
      <c r="E17" s="152">
        <f>'Credentialing (CVO)'!F59</f>
        <v>1206666.24</v>
      </c>
      <c r="F17" s="152">
        <f>'Credentialing (CVO)'!F59</f>
        <v>1206666.24</v>
      </c>
      <c r="G17" s="152">
        <f>'Credentialing (CVO)'!F59</f>
        <v>1206666.24</v>
      </c>
      <c r="H17" s="152">
        <f t="shared" si="0"/>
        <v>4826664.96</v>
      </c>
    </row>
    <row r="18" spans="2:8" x14ac:dyDescent="0.3">
      <c r="B18" s="148" t="s">
        <v>26</v>
      </c>
      <c r="C18" s="151"/>
      <c r="D18" s="152">
        <f>'Call Center &amp; Service Desk'!F59</f>
        <v>5356602.2028000001</v>
      </c>
      <c r="E18" s="152">
        <f>'Call Center &amp; Service Desk'!F59</f>
        <v>5356602.2028000001</v>
      </c>
      <c r="F18" s="152">
        <f>'Call Center &amp; Service Desk'!F59</f>
        <v>5356602.2028000001</v>
      </c>
      <c r="G18" s="152">
        <f>'Call Center &amp; Service Desk'!F59</f>
        <v>5356602.2028000001</v>
      </c>
      <c r="H18" s="152">
        <f t="shared" si="0"/>
        <v>21426408.8112</v>
      </c>
    </row>
    <row r="19" spans="2:8" x14ac:dyDescent="0.3">
      <c r="B19" s="148" t="s">
        <v>27</v>
      </c>
      <c r="C19" s="151"/>
      <c r="D19" s="152">
        <f>EVV!F59</f>
        <v>0</v>
      </c>
      <c r="E19" s="152">
        <f>EVV!F59</f>
        <v>0</v>
      </c>
      <c r="F19" s="152">
        <f>EVV!F59</f>
        <v>0</v>
      </c>
      <c r="G19" s="152">
        <f>EVV!F59</f>
        <v>0</v>
      </c>
      <c r="H19" s="152">
        <f t="shared" si="0"/>
        <v>0</v>
      </c>
    </row>
    <row r="20" spans="2:8" x14ac:dyDescent="0.3">
      <c r="B20" s="148" t="s">
        <v>28</v>
      </c>
      <c r="C20" s="151"/>
      <c r="D20" s="152">
        <f>'TPL Rec., Cost Avoid., &amp; Post.'!D9</f>
        <v>1925000</v>
      </c>
      <c r="E20" s="152">
        <f>'TPL Rec., Cost Avoid., &amp; Post.'!D9</f>
        <v>1925000</v>
      </c>
      <c r="F20" s="152">
        <f>'TPL Rec., Cost Avoid., &amp; Post.'!D9</f>
        <v>1925000</v>
      </c>
      <c r="G20" s="152">
        <f>'TPL Rec., Cost Avoid., &amp; Post.'!D9</f>
        <v>1925000</v>
      </c>
      <c r="H20" s="152">
        <f t="shared" si="0"/>
        <v>7700000</v>
      </c>
    </row>
    <row r="21" spans="2:8" x14ac:dyDescent="0.3">
      <c r="B21" s="148" t="s">
        <v>29</v>
      </c>
      <c r="C21" s="151"/>
      <c r="D21" s="152">
        <f>'TPL Rec., Cost Avoid., &amp; Post.'!E13</f>
        <v>4799520</v>
      </c>
      <c r="E21" s="152">
        <f>'TPL Rec., Cost Avoid., &amp; Post.'!E13</f>
        <v>4799520</v>
      </c>
      <c r="F21" s="152">
        <f>'TPL Rec., Cost Avoid., &amp; Post.'!E13</f>
        <v>4799520</v>
      </c>
      <c r="G21" s="152">
        <f>'TPL Rec., Cost Avoid., &amp; Post.'!E13</f>
        <v>4799520</v>
      </c>
      <c r="H21" s="152">
        <f t="shared" si="0"/>
        <v>19198080</v>
      </c>
    </row>
    <row r="22" spans="2:8" ht="14.4" thickBot="1" x14ac:dyDescent="0.35">
      <c r="B22" s="148" t="s">
        <v>30</v>
      </c>
      <c r="C22" s="151"/>
      <c r="D22" s="152">
        <f>'TPL Rec., Cost Avoid., &amp; Post.'!B17</f>
        <v>1200000</v>
      </c>
      <c r="E22" s="152">
        <f>'TPL Rec., Cost Avoid., &amp; Post.'!C17</f>
        <v>1200000</v>
      </c>
      <c r="F22" s="152">
        <f>'TPL Rec., Cost Avoid., &amp; Post.'!D17</f>
        <v>1900000</v>
      </c>
      <c r="G22" s="152">
        <f>'TPL Rec., Cost Avoid., &amp; Post.'!E17</f>
        <v>1200000</v>
      </c>
      <c r="H22" s="153">
        <f t="shared" si="0"/>
        <v>5500000</v>
      </c>
    </row>
    <row r="23" spans="2:8" x14ac:dyDescent="0.3">
      <c r="B23" s="218"/>
      <c r="C23" s="218"/>
      <c r="D23" s="218"/>
      <c r="E23" s="218"/>
      <c r="F23" s="218"/>
      <c r="G23" s="219"/>
      <c r="H23" s="154" t="s">
        <v>31</v>
      </c>
    </row>
    <row r="24" spans="2:8" ht="14.4" thickBot="1" x14ac:dyDescent="0.35">
      <c r="B24" s="155" t="s">
        <v>32</v>
      </c>
      <c r="C24" s="156">
        <f t="shared" ref="C24:G24" si="1">SUM(C9:C22)</f>
        <v>15608463.989999998</v>
      </c>
      <c r="D24" s="156">
        <f>SUM(D9:D22)</f>
        <v>70681737.190585509</v>
      </c>
      <c r="E24" s="156">
        <f t="shared" si="1"/>
        <v>67674277.190585509</v>
      </c>
      <c r="F24" s="156">
        <f t="shared" si="1"/>
        <v>68374277.190585509</v>
      </c>
      <c r="G24" s="157">
        <f t="shared" si="1"/>
        <v>67674277.190585509</v>
      </c>
      <c r="H24" s="158">
        <f>SUM(H9:H22)</f>
        <v>290013032.75234205</v>
      </c>
    </row>
  </sheetData>
  <sheetProtection algorithmName="SHA-512" hashValue="ebUuliOUzi5N8bH93DpNjmnCddDdTruhfdNh1+uuqHVxRpkHU2Zl6Kpa5LvNxICKWBYk5FR+9eeXDdH/dEQf0A==" saltValue="LCsDo/uRs/o5eaq7pXcUXQ==" spinCount="100000" sheet="1" objects="1" scenarios="1"/>
  <mergeCells count="4">
    <mergeCell ref="E2:F2"/>
    <mergeCell ref="E3:F3"/>
    <mergeCell ref="B5:H5"/>
    <mergeCell ref="B23:G23"/>
  </mergeCells>
  <pageMargins left="0.7" right="0.7" top="0.75" bottom="0.75" header="0.3" footer="0.3"/>
  <pageSetup scale="43"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M73"/>
  <sheetViews>
    <sheetView showGridLines="0" topLeftCell="B1" zoomScaleNormal="100" workbookViewId="0">
      <selection activeCell="F2" sqref="F2:H2"/>
    </sheetView>
  </sheetViews>
  <sheetFormatPr defaultColWidth="9.21875" defaultRowHeight="14.4" x14ac:dyDescent="0.3"/>
  <cols>
    <col min="1" max="1" width="3.21875" style="23" customWidth="1"/>
    <col min="2" max="2" width="4.5546875" style="23" customWidth="1"/>
    <col min="3" max="3" width="38.44140625" style="23" customWidth="1"/>
    <col min="4" max="4" width="57.5546875" style="23" customWidth="1"/>
    <col min="5" max="5" width="16.44140625" style="23" customWidth="1"/>
    <col min="6" max="6" width="15.5546875" style="23" customWidth="1"/>
    <col min="7" max="7" width="10.44140625" style="23" customWidth="1"/>
    <col min="8" max="8" width="19.44140625" style="23" customWidth="1"/>
    <col min="9" max="13" width="15.5546875" style="23" customWidth="1"/>
    <col min="14" max="19" width="15.44140625" style="23" customWidth="1"/>
    <col min="20" max="16384" width="9.21875" style="23"/>
  </cols>
  <sheetData>
    <row r="1" spans="1:13" ht="16.8" x14ac:dyDescent="0.3">
      <c r="A1" s="83" t="s">
        <v>3</v>
      </c>
      <c r="C1" s="10"/>
      <c r="D1" s="10"/>
      <c r="E1" s="10"/>
      <c r="F1" s="10"/>
      <c r="G1" s="10"/>
      <c r="H1" s="10"/>
      <c r="I1" s="10"/>
      <c r="J1" s="10"/>
      <c r="K1" s="10"/>
      <c r="L1" s="10"/>
      <c r="M1" s="10"/>
    </row>
    <row r="2" spans="1:13" ht="15" customHeight="1" x14ac:dyDescent="0.3">
      <c r="A2" s="83" t="s">
        <v>1</v>
      </c>
      <c r="C2" s="10"/>
      <c r="D2" s="10"/>
      <c r="E2" s="74" t="s">
        <v>4</v>
      </c>
      <c r="F2" s="221" t="str">
        <f>IF('Cost Proposal Summary'!E2="","",'Cost Proposal Summary'!E2)</f>
        <v>Gainwell Technologies</v>
      </c>
      <c r="G2" s="221"/>
      <c r="H2" s="221"/>
      <c r="I2" s="75"/>
      <c r="J2" s="75"/>
      <c r="K2" s="75"/>
      <c r="L2" s="10"/>
      <c r="M2" s="10"/>
    </row>
    <row r="3" spans="1:13" x14ac:dyDescent="0.3">
      <c r="A3" s="12" t="s">
        <v>33</v>
      </c>
      <c r="C3" s="10"/>
      <c r="D3" s="10"/>
      <c r="E3" s="76"/>
      <c r="F3" s="222" t="s">
        <v>6</v>
      </c>
      <c r="G3" s="222"/>
      <c r="H3" s="222"/>
      <c r="I3" s="75"/>
      <c r="J3" s="75"/>
      <c r="K3" s="75"/>
      <c r="L3" s="10"/>
      <c r="M3" s="10"/>
    </row>
    <row r="4" spans="1:13" x14ac:dyDescent="0.3">
      <c r="B4" s="14"/>
      <c r="C4" s="14"/>
      <c r="D4" s="10"/>
      <c r="E4" s="15"/>
      <c r="F4" s="15"/>
      <c r="G4" s="15"/>
      <c r="H4" s="15"/>
      <c r="I4" s="15"/>
      <c r="J4" s="15"/>
      <c r="K4" s="15"/>
      <c r="L4" s="15"/>
      <c r="M4" s="15"/>
    </row>
    <row r="5" spans="1:13" ht="76.05" customHeight="1" x14ac:dyDescent="0.3">
      <c r="B5" s="225" t="s">
        <v>34</v>
      </c>
      <c r="C5" s="225"/>
      <c r="D5" s="225"/>
      <c r="E5" s="225"/>
      <c r="F5" s="225"/>
      <c r="G5" s="225"/>
      <c r="H5" s="225"/>
      <c r="I5" s="75"/>
      <c r="J5" s="75"/>
      <c r="K5" s="75"/>
      <c r="L5" s="75"/>
      <c r="M5" s="75"/>
    </row>
    <row r="6" spans="1:13" x14ac:dyDescent="0.3">
      <c r="B6" s="10"/>
      <c r="C6" s="25"/>
      <c r="D6" s="10"/>
      <c r="E6" s="10"/>
      <c r="F6" s="10"/>
      <c r="G6" s="10"/>
      <c r="H6" s="10"/>
      <c r="I6" s="10"/>
      <c r="J6" s="10"/>
      <c r="K6" s="10"/>
      <c r="L6" s="10"/>
      <c r="M6" s="10"/>
    </row>
    <row r="7" spans="1:13" ht="18.75" customHeight="1" x14ac:dyDescent="0.3">
      <c r="C7" s="77" t="s">
        <v>35</v>
      </c>
      <c r="D7" s="10"/>
      <c r="E7" s="10"/>
      <c r="F7" s="10"/>
      <c r="G7" s="10"/>
      <c r="H7" s="10"/>
      <c r="I7" s="10"/>
    </row>
    <row r="8" spans="1:13" ht="27.6" x14ac:dyDescent="0.3">
      <c r="B8" s="10"/>
      <c r="C8" s="78" t="s">
        <v>36</v>
      </c>
      <c r="D8" s="223" t="s">
        <v>37</v>
      </c>
      <c r="E8" s="223"/>
      <c r="F8" s="223"/>
      <c r="G8" s="223"/>
      <c r="H8" s="79" t="s">
        <v>38</v>
      </c>
    </row>
    <row r="9" spans="1:13" x14ac:dyDescent="0.3">
      <c r="B9" s="80" t="s">
        <v>39</v>
      </c>
      <c r="C9" s="184" t="s">
        <v>40</v>
      </c>
      <c r="D9" s="224" t="s">
        <v>41</v>
      </c>
      <c r="E9" s="224"/>
      <c r="F9" s="224"/>
      <c r="G9" s="224"/>
      <c r="H9" s="147">
        <v>65</v>
      </c>
    </row>
    <row r="10" spans="1:13" x14ac:dyDescent="0.3">
      <c r="B10" s="81">
        <v>1</v>
      </c>
      <c r="C10" s="185" t="s">
        <v>42</v>
      </c>
      <c r="D10" s="227" t="s">
        <v>43</v>
      </c>
      <c r="E10" s="228"/>
      <c r="F10" s="228"/>
      <c r="G10" s="229"/>
      <c r="H10" s="1">
        <v>358.8</v>
      </c>
    </row>
    <row r="11" spans="1:13" x14ac:dyDescent="0.3">
      <c r="B11" s="81">
        <v>2</v>
      </c>
      <c r="C11" s="185" t="s">
        <v>44</v>
      </c>
      <c r="D11" s="230"/>
      <c r="E11" s="231"/>
      <c r="F11" s="231"/>
      <c r="G11" s="232"/>
      <c r="H11" s="1">
        <v>173.24</v>
      </c>
    </row>
    <row r="12" spans="1:13" x14ac:dyDescent="0.3">
      <c r="B12" s="81">
        <v>3</v>
      </c>
      <c r="C12" s="185" t="s">
        <v>45</v>
      </c>
      <c r="D12" s="230"/>
      <c r="E12" s="231"/>
      <c r="F12" s="231"/>
      <c r="G12" s="232"/>
      <c r="H12" s="1">
        <v>293.56</v>
      </c>
    </row>
    <row r="13" spans="1:13" x14ac:dyDescent="0.3">
      <c r="B13" s="81">
        <v>4</v>
      </c>
      <c r="C13" s="185" t="s">
        <v>46</v>
      </c>
      <c r="D13" s="230"/>
      <c r="E13" s="231"/>
      <c r="F13" s="231"/>
      <c r="G13" s="232"/>
      <c r="H13" s="1">
        <v>178.81</v>
      </c>
    </row>
    <row r="14" spans="1:13" x14ac:dyDescent="0.3">
      <c r="B14" s="81">
        <v>5</v>
      </c>
      <c r="C14" s="185" t="s">
        <v>47</v>
      </c>
      <c r="D14" s="230"/>
      <c r="E14" s="231"/>
      <c r="F14" s="231"/>
      <c r="G14" s="232"/>
      <c r="H14" s="1">
        <v>182.26</v>
      </c>
    </row>
    <row r="15" spans="1:13" x14ac:dyDescent="0.3">
      <c r="B15" s="81">
        <v>6</v>
      </c>
      <c r="C15" s="185" t="s">
        <v>48</v>
      </c>
      <c r="D15" s="230"/>
      <c r="E15" s="231"/>
      <c r="F15" s="231"/>
      <c r="G15" s="232"/>
      <c r="H15" s="1">
        <v>182.26</v>
      </c>
    </row>
    <row r="16" spans="1:13" x14ac:dyDescent="0.3">
      <c r="B16" s="81">
        <v>7</v>
      </c>
      <c r="C16" s="186" t="s">
        <v>49</v>
      </c>
      <c r="D16" s="230"/>
      <c r="E16" s="231"/>
      <c r="F16" s="231"/>
      <c r="G16" s="232"/>
      <c r="H16" s="1">
        <v>196.1</v>
      </c>
    </row>
    <row r="17" spans="2:9" x14ac:dyDescent="0.3">
      <c r="B17" s="81">
        <v>8</v>
      </c>
      <c r="C17" s="186" t="s">
        <v>50</v>
      </c>
      <c r="D17" s="233"/>
      <c r="E17" s="234"/>
      <c r="F17" s="234"/>
      <c r="G17" s="235"/>
      <c r="H17" s="1">
        <v>163.09</v>
      </c>
    </row>
    <row r="18" spans="2:9" x14ac:dyDescent="0.3">
      <c r="B18" s="81">
        <v>9</v>
      </c>
      <c r="C18" s="188" t="s">
        <v>165</v>
      </c>
      <c r="D18" s="236" t="s">
        <v>247</v>
      </c>
      <c r="E18" s="237"/>
      <c r="F18" s="237"/>
      <c r="G18" s="238"/>
      <c r="H18" s="1">
        <v>193.66</v>
      </c>
    </row>
    <row r="19" spans="2:9" x14ac:dyDescent="0.3">
      <c r="B19" s="81">
        <v>10</v>
      </c>
      <c r="C19" s="188" t="s">
        <v>166</v>
      </c>
      <c r="D19" s="226" t="s">
        <v>248</v>
      </c>
      <c r="E19" s="226"/>
      <c r="F19" s="226"/>
      <c r="G19" s="226"/>
      <c r="H19" s="1">
        <v>145.69</v>
      </c>
    </row>
    <row r="20" spans="2:9" x14ac:dyDescent="0.3">
      <c r="B20" s="81">
        <v>11</v>
      </c>
      <c r="C20" s="188" t="s">
        <v>167</v>
      </c>
      <c r="D20" s="226" t="s">
        <v>229</v>
      </c>
      <c r="E20" s="226"/>
      <c r="F20" s="226"/>
      <c r="G20" s="226"/>
      <c r="H20" s="1">
        <v>194.35</v>
      </c>
    </row>
    <row r="21" spans="2:9" x14ac:dyDescent="0.3">
      <c r="B21" s="81">
        <v>12</v>
      </c>
      <c r="C21" s="188" t="s">
        <v>168</v>
      </c>
      <c r="D21" s="226" t="s">
        <v>271</v>
      </c>
      <c r="E21" s="226"/>
      <c r="F21" s="226"/>
      <c r="G21" s="226"/>
      <c r="H21" s="1">
        <v>98.29</v>
      </c>
    </row>
    <row r="22" spans="2:9" ht="14.55" customHeight="1" x14ac:dyDescent="0.3">
      <c r="B22" s="81">
        <v>13</v>
      </c>
      <c r="C22" s="188" t="s">
        <v>250</v>
      </c>
      <c r="D22" s="226" t="s">
        <v>272</v>
      </c>
      <c r="E22" s="226"/>
      <c r="F22" s="226"/>
      <c r="G22" s="226"/>
      <c r="H22" s="1">
        <v>112.7</v>
      </c>
    </row>
    <row r="23" spans="2:9" x14ac:dyDescent="0.3">
      <c r="B23" s="81">
        <v>14</v>
      </c>
      <c r="C23" s="188" t="s">
        <v>169</v>
      </c>
      <c r="D23" s="226" t="s">
        <v>249</v>
      </c>
      <c r="E23" s="226"/>
      <c r="F23" s="226"/>
      <c r="G23" s="226"/>
      <c r="H23" s="1">
        <v>125.45</v>
      </c>
    </row>
    <row r="24" spans="2:9" x14ac:dyDescent="0.3">
      <c r="B24" s="81">
        <v>15</v>
      </c>
      <c r="C24" s="188" t="s">
        <v>270</v>
      </c>
      <c r="D24" s="226" t="s">
        <v>230</v>
      </c>
      <c r="E24" s="226"/>
      <c r="F24" s="226"/>
      <c r="G24" s="226"/>
      <c r="H24" s="1">
        <v>182.26</v>
      </c>
    </row>
    <row r="25" spans="2:9" x14ac:dyDescent="0.3">
      <c r="B25" s="81">
        <v>16</v>
      </c>
      <c r="C25" s="188" t="s">
        <v>170</v>
      </c>
      <c r="D25" s="226" t="s">
        <v>231</v>
      </c>
      <c r="E25" s="226"/>
      <c r="F25" s="226"/>
      <c r="G25" s="226"/>
      <c r="H25" s="1">
        <v>45.43</v>
      </c>
    </row>
    <row r="26" spans="2:9" ht="28.2" x14ac:dyDescent="0.3">
      <c r="B26" s="81">
        <v>17</v>
      </c>
      <c r="C26" s="188" t="s">
        <v>171</v>
      </c>
      <c r="D26" s="226" t="s">
        <v>232</v>
      </c>
      <c r="E26" s="226"/>
      <c r="F26" s="226"/>
      <c r="G26" s="226"/>
      <c r="H26" s="1">
        <v>55.45</v>
      </c>
    </row>
    <row r="27" spans="2:9" x14ac:dyDescent="0.3">
      <c r="B27" s="81">
        <v>18</v>
      </c>
      <c r="C27" s="188" t="s">
        <v>172</v>
      </c>
      <c r="D27" s="226" t="s">
        <v>251</v>
      </c>
      <c r="E27" s="226"/>
      <c r="F27" s="226"/>
      <c r="G27" s="226"/>
      <c r="H27" s="1">
        <v>60.13</v>
      </c>
    </row>
    <row r="28" spans="2:9" x14ac:dyDescent="0.3">
      <c r="B28" s="81">
        <v>19</v>
      </c>
      <c r="C28" s="188" t="s">
        <v>173</v>
      </c>
      <c r="D28" s="226" t="s">
        <v>233</v>
      </c>
      <c r="E28" s="226"/>
      <c r="F28" s="226"/>
      <c r="G28" s="226"/>
      <c r="H28" s="1">
        <v>107.37</v>
      </c>
    </row>
    <row r="29" spans="2:9" x14ac:dyDescent="0.3">
      <c r="B29" s="81">
        <v>20</v>
      </c>
      <c r="C29" s="187" t="s">
        <v>174</v>
      </c>
      <c r="D29" s="226" t="s">
        <v>234</v>
      </c>
      <c r="E29" s="226"/>
      <c r="F29" s="226"/>
      <c r="G29" s="226"/>
      <c r="H29" s="1">
        <v>68.540000000000006</v>
      </c>
    </row>
    <row r="30" spans="2:9" ht="28.2" x14ac:dyDescent="0.3">
      <c r="B30" s="81">
        <v>21</v>
      </c>
      <c r="C30" s="187" t="s">
        <v>175</v>
      </c>
      <c r="D30" s="220" t="s">
        <v>235</v>
      </c>
      <c r="E30" s="220"/>
      <c r="F30" s="220"/>
      <c r="G30" s="220"/>
      <c r="H30" s="1">
        <v>78.83</v>
      </c>
    </row>
    <row r="31" spans="2:9" ht="28.2" x14ac:dyDescent="0.3">
      <c r="B31" s="81">
        <v>22</v>
      </c>
      <c r="C31" s="187" t="s">
        <v>176</v>
      </c>
      <c r="D31" s="220" t="s">
        <v>236</v>
      </c>
      <c r="E31" s="220"/>
      <c r="F31" s="220"/>
      <c r="G31" s="220"/>
      <c r="H31" s="1">
        <v>121.86</v>
      </c>
      <c r="I31" s="82"/>
    </row>
    <row r="32" spans="2:9" x14ac:dyDescent="0.3">
      <c r="B32" s="81">
        <v>23</v>
      </c>
      <c r="C32" s="187" t="s">
        <v>177</v>
      </c>
      <c r="D32" s="220" t="s">
        <v>252</v>
      </c>
      <c r="E32" s="220"/>
      <c r="F32" s="220"/>
      <c r="G32" s="220"/>
      <c r="H32" s="1">
        <v>146.08000000000001</v>
      </c>
      <c r="I32" s="82"/>
    </row>
    <row r="33" spans="2:9" x14ac:dyDescent="0.3">
      <c r="B33" s="81">
        <v>24</v>
      </c>
      <c r="C33" s="187" t="s">
        <v>178</v>
      </c>
      <c r="D33" s="220" t="s">
        <v>237</v>
      </c>
      <c r="E33" s="220"/>
      <c r="F33" s="220"/>
      <c r="G33" s="220"/>
      <c r="H33" s="1">
        <v>114.66</v>
      </c>
      <c r="I33" s="82"/>
    </row>
    <row r="34" spans="2:9" x14ac:dyDescent="0.3">
      <c r="B34" s="81">
        <v>25</v>
      </c>
      <c r="C34" s="187" t="s">
        <v>179</v>
      </c>
      <c r="D34" s="220" t="s">
        <v>253</v>
      </c>
      <c r="E34" s="220"/>
      <c r="F34" s="220"/>
      <c r="G34" s="220"/>
      <c r="H34" s="1">
        <v>204.63</v>
      </c>
      <c r="I34" s="82"/>
    </row>
    <row r="35" spans="2:9" x14ac:dyDescent="0.3">
      <c r="B35" s="81">
        <v>26</v>
      </c>
      <c r="C35" s="187" t="s">
        <v>180</v>
      </c>
      <c r="D35" s="220" t="s">
        <v>238</v>
      </c>
      <c r="E35" s="220"/>
      <c r="F35" s="220"/>
      <c r="G35" s="220"/>
      <c r="H35" s="1">
        <v>170.49</v>
      </c>
      <c r="I35" s="82"/>
    </row>
    <row r="36" spans="2:9" ht="28.2" x14ac:dyDescent="0.3">
      <c r="B36" s="81">
        <v>27</v>
      </c>
      <c r="C36" s="187" t="s">
        <v>181</v>
      </c>
      <c r="D36" s="220" t="s">
        <v>239</v>
      </c>
      <c r="E36" s="220"/>
      <c r="F36" s="220"/>
      <c r="G36" s="220"/>
      <c r="H36" s="1">
        <v>195.94</v>
      </c>
      <c r="I36" s="82"/>
    </row>
    <row r="37" spans="2:9" x14ac:dyDescent="0.3">
      <c r="B37" s="81">
        <v>28</v>
      </c>
      <c r="C37" s="187" t="s">
        <v>182</v>
      </c>
      <c r="D37" s="220" t="s">
        <v>254</v>
      </c>
      <c r="E37" s="220"/>
      <c r="F37" s="220"/>
      <c r="G37" s="220"/>
      <c r="H37" s="1">
        <v>195.13</v>
      </c>
      <c r="I37" s="82"/>
    </row>
    <row r="38" spans="2:9" x14ac:dyDescent="0.3">
      <c r="B38" s="81">
        <v>29</v>
      </c>
      <c r="C38" s="187" t="s">
        <v>183</v>
      </c>
      <c r="D38" s="220" t="s">
        <v>255</v>
      </c>
      <c r="E38" s="220"/>
      <c r="F38" s="220"/>
      <c r="G38" s="220"/>
      <c r="H38" s="1">
        <v>203.75</v>
      </c>
      <c r="I38" s="82"/>
    </row>
    <row r="39" spans="2:9" x14ac:dyDescent="0.3">
      <c r="B39" s="81">
        <v>30</v>
      </c>
      <c r="C39" s="187" t="s">
        <v>256</v>
      </c>
      <c r="D39" s="220" t="s">
        <v>240</v>
      </c>
      <c r="E39" s="220"/>
      <c r="F39" s="220"/>
      <c r="G39" s="220"/>
      <c r="H39" s="1">
        <v>145.44999999999999</v>
      </c>
      <c r="I39" s="82"/>
    </row>
    <row r="40" spans="2:9" x14ac:dyDescent="0.3">
      <c r="B40" s="81">
        <v>31</v>
      </c>
      <c r="C40" s="187" t="s">
        <v>184</v>
      </c>
      <c r="D40" s="220" t="s">
        <v>241</v>
      </c>
      <c r="E40" s="220"/>
      <c r="F40" s="220"/>
      <c r="G40" s="220"/>
      <c r="H40" s="1">
        <v>173.24</v>
      </c>
      <c r="I40" s="82"/>
    </row>
    <row r="41" spans="2:9" x14ac:dyDescent="0.3">
      <c r="B41" s="81">
        <v>32</v>
      </c>
      <c r="C41" s="187" t="s">
        <v>185</v>
      </c>
      <c r="D41" s="220" t="s">
        <v>257</v>
      </c>
      <c r="E41" s="220"/>
      <c r="F41" s="220"/>
      <c r="G41" s="220"/>
      <c r="H41" s="1">
        <v>132.02000000000001</v>
      </c>
      <c r="I41" s="82"/>
    </row>
    <row r="42" spans="2:9" x14ac:dyDescent="0.3">
      <c r="B42" s="81">
        <v>33</v>
      </c>
      <c r="C42" s="187" t="s">
        <v>186</v>
      </c>
      <c r="D42" s="220" t="s">
        <v>258</v>
      </c>
      <c r="E42" s="220"/>
      <c r="F42" s="220"/>
      <c r="G42" s="220"/>
      <c r="H42" s="1">
        <v>145.05000000000001</v>
      </c>
      <c r="I42" s="82"/>
    </row>
    <row r="43" spans="2:9" x14ac:dyDescent="0.3">
      <c r="B43" s="81">
        <v>34</v>
      </c>
      <c r="C43" s="187" t="s">
        <v>187</v>
      </c>
      <c r="D43" s="220" t="s">
        <v>242</v>
      </c>
      <c r="E43" s="220"/>
      <c r="F43" s="220"/>
      <c r="G43" s="220"/>
      <c r="H43" s="1">
        <v>90.08</v>
      </c>
      <c r="I43" s="82"/>
    </row>
    <row r="44" spans="2:9" x14ac:dyDescent="0.3">
      <c r="B44" s="81">
        <v>35</v>
      </c>
      <c r="C44" s="187" t="s">
        <v>188</v>
      </c>
      <c r="D44" s="220" t="s">
        <v>259</v>
      </c>
      <c r="E44" s="220"/>
      <c r="F44" s="220"/>
      <c r="G44" s="220"/>
      <c r="H44" s="1">
        <v>107.84</v>
      </c>
      <c r="I44" s="82"/>
    </row>
    <row r="45" spans="2:9" ht="28.2" x14ac:dyDescent="0.3">
      <c r="B45" s="81">
        <v>36</v>
      </c>
      <c r="C45" s="187" t="s">
        <v>189</v>
      </c>
      <c r="D45" s="220" t="s">
        <v>260</v>
      </c>
      <c r="E45" s="220"/>
      <c r="F45" s="220"/>
      <c r="G45" s="220"/>
      <c r="H45" s="1">
        <v>153.24</v>
      </c>
      <c r="I45" s="82"/>
    </row>
    <row r="46" spans="2:9" ht="28.2" x14ac:dyDescent="0.3">
      <c r="B46" s="81">
        <v>37</v>
      </c>
      <c r="C46" s="187" t="s">
        <v>190</v>
      </c>
      <c r="D46" s="220" t="s">
        <v>261</v>
      </c>
      <c r="E46" s="220"/>
      <c r="F46" s="220"/>
      <c r="G46" s="220"/>
      <c r="H46" s="1">
        <v>164.82</v>
      </c>
      <c r="I46" s="82"/>
    </row>
    <row r="47" spans="2:9" x14ac:dyDescent="0.3">
      <c r="B47" s="81">
        <v>38</v>
      </c>
      <c r="C47" s="187" t="s">
        <v>191</v>
      </c>
      <c r="D47" s="220" t="s">
        <v>243</v>
      </c>
      <c r="E47" s="220"/>
      <c r="F47" s="220"/>
      <c r="G47" s="220"/>
      <c r="H47" s="1">
        <v>103.65</v>
      </c>
      <c r="I47" s="82"/>
    </row>
    <row r="48" spans="2:9" x14ac:dyDescent="0.3">
      <c r="B48" s="81">
        <v>39</v>
      </c>
      <c r="C48" s="187" t="s">
        <v>192</v>
      </c>
      <c r="D48" s="220" t="s">
        <v>262</v>
      </c>
      <c r="E48" s="220"/>
      <c r="F48" s="220"/>
      <c r="G48" s="220"/>
      <c r="H48" s="1">
        <v>111.34</v>
      </c>
      <c r="I48" s="82"/>
    </row>
    <row r="49" spans="2:9" x14ac:dyDescent="0.3">
      <c r="B49" s="81">
        <v>40</v>
      </c>
      <c r="C49" s="187" t="s">
        <v>193</v>
      </c>
      <c r="D49" s="220" t="s">
        <v>244</v>
      </c>
      <c r="E49" s="220"/>
      <c r="F49" s="220"/>
      <c r="G49" s="220"/>
      <c r="H49" s="1">
        <v>127.27</v>
      </c>
      <c r="I49" s="82"/>
    </row>
    <row r="50" spans="2:9" ht="28.2" x14ac:dyDescent="0.3">
      <c r="B50" s="81">
        <v>41</v>
      </c>
      <c r="C50" s="187" t="s">
        <v>268</v>
      </c>
      <c r="D50" s="220" t="s">
        <v>269</v>
      </c>
      <c r="E50" s="220"/>
      <c r="F50" s="220"/>
      <c r="G50" s="220"/>
      <c r="H50" s="1">
        <v>118.37</v>
      </c>
      <c r="I50" s="82"/>
    </row>
    <row r="51" spans="2:9" ht="28.2" x14ac:dyDescent="0.3">
      <c r="B51" s="81">
        <v>42</v>
      </c>
      <c r="C51" s="187" t="s">
        <v>194</v>
      </c>
      <c r="D51" s="220" t="s">
        <v>263</v>
      </c>
      <c r="E51" s="220"/>
      <c r="F51" s="220"/>
      <c r="G51" s="220"/>
      <c r="H51" s="1">
        <v>120.53</v>
      </c>
      <c r="I51" s="82"/>
    </row>
    <row r="52" spans="2:9" x14ac:dyDescent="0.3">
      <c r="B52" s="81">
        <v>43</v>
      </c>
      <c r="C52" s="187" t="s">
        <v>195</v>
      </c>
      <c r="D52" s="220" t="s">
        <v>245</v>
      </c>
      <c r="E52" s="220"/>
      <c r="F52" s="220"/>
      <c r="G52" s="220"/>
      <c r="H52" s="1">
        <v>72.349999999999994</v>
      </c>
      <c r="I52" s="82"/>
    </row>
    <row r="53" spans="2:9" x14ac:dyDescent="0.3">
      <c r="B53" s="81">
        <v>44</v>
      </c>
      <c r="C53" s="187" t="s">
        <v>265</v>
      </c>
      <c r="D53" s="220" t="s">
        <v>264</v>
      </c>
      <c r="E53" s="220"/>
      <c r="F53" s="220"/>
      <c r="G53" s="220"/>
      <c r="H53" s="1">
        <v>111.95</v>
      </c>
      <c r="I53" s="82"/>
    </row>
    <row r="54" spans="2:9" x14ac:dyDescent="0.3">
      <c r="B54" s="81">
        <v>45</v>
      </c>
      <c r="C54" s="187" t="s">
        <v>196</v>
      </c>
      <c r="D54" s="220" t="s">
        <v>267</v>
      </c>
      <c r="E54" s="220"/>
      <c r="F54" s="220"/>
      <c r="G54" s="220"/>
      <c r="H54" s="1">
        <v>116.78</v>
      </c>
      <c r="I54" s="82"/>
    </row>
    <row r="55" spans="2:9" x14ac:dyDescent="0.3">
      <c r="B55" s="81">
        <v>46</v>
      </c>
      <c r="C55" s="187" t="s">
        <v>197</v>
      </c>
      <c r="D55" s="220" t="s">
        <v>266</v>
      </c>
      <c r="E55" s="220"/>
      <c r="F55" s="220"/>
      <c r="G55" s="220"/>
      <c r="H55" s="1">
        <v>120.38</v>
      </c>
      <c r="I55" s="82"/>
    </row>
    <row r="56" spans="2:9" x14ac:dyDescent="0.3">
      <c r="B56" s="81">
        <v>47</v>
      </c>
      <c r="C56" s="187" t="s">
        <v>198</v>
      </c>
      <c r="D56" s="220" t="s">
        <v>246</v>
      </c>
      <c r="E56" s="220"/>
      <c r="F56" s="220"/>
      <c r="G56" s="220"/>
      <c r="H56" s="1">
        <v>132.91</v>
      </c>
      <c r="I56" s="82"/>
    </row>
    <row r="57" spans="2:9" x14ac:dyDescent="0.3">
      <c r="B57" s="81">
        <v>48</v>
      </c>
      <c r="C57" s="187"/>
      <c r="D57" s="220"/>
      <c r="E57" s="220"/>
      <c r="F57" s="220"/>
      <c r="G57" s="220"/>
      <c r="H57" s="1"/>
      <c r="I57" s="82"/>
    </row>
    <row r="58" spans="2:9" x14ac:dyDescent="0.3">
      <c r="B58" s="81">
        <v>49</v>
      </c>
      <c r="C58" s="187"/>
      <c r="D58" s="220"/>
      <c r="E58" s="220"/>
      <c r="F58" s="220"/>
      <c r="G58" s="220"/>
      <c r="H58" s="1"/>
    </row>
    <row r="59" spans="2:9" x14ac:dyDescent="0.3">
      <c r="B59" s="81">
        <v>50</v>
      </c>
      <c r="C59" s="187"/>
      <c r="D59" s="220"/>
      <c r="E59" s="220"/>
      <c r="F59" s="220"/>
      <c r="G59" s="220"/>
      <c r="H59" s="1"/>
    </row>
    <row r="73" spans="5:5" x14ac:dyDescent="0.3">
      <c r="E73" s="23" t="s">
        <v>51</v>
      </c>
    </row>
  </sheetData>
  <sheetProtection algorithmName="SHA-512" hashValue="d20w1HHihZMrial66Ks9YLWnlK921TCOnTsA6h1KRtjWQNNlT2deyyIZDm/4AWgqMROocLQhlDazeaqxwi7SrA==" saltValue="tJgUgFYwaNc+9Pz6Y3YDnw==" spinCount="100000" sheet="1" objects="1" scenarios="1"/>
  <mergeCells count="48">
    <mergeCell ref="D54:G54"/>
    <mergeCell ref="D55:G55"/>
    <mergeCell ref="D56:G56"/>
    <mergeCell ref="D57:G57"/>
    <mergeCell ref="D49:G49"/>
    <mergeCell ref="D50:G50"/>
    <mergeCell ref="D51:G51"/>
    <mergeCell ref="D52:G52"/>
    <mergeCell ref="D53:G53"/>
    <mergeCell ref="D23:G23"/>
    <mergeCell ref="D29:G29"/>
    <mergeCell ref="D24:G24"/>
    <mergeCell ref="D25:G25"/>
    <mergeCell ref="D26:G26"/>
    <mergeCell ref="D27:G27"/>
    <mergeCell ref="D28:G28"/>
    <mergeCell ref="D19:G19"/>
    <mergeCell ref="D20:G20"/>
    <mergeCell ref="D21:G21"/>
    <mergeCell ref="D22:G22"/>
    <mergeCell ref="D10:G17"/>
    <mergeCell ref="D18:G18"/>
    <mergeCell ref="F2:H2"/>
    <mergeCell ref="F3:H3"/>
    <mergeCell ref="D8:G8"/>
    <mergeCell ref="D9:G9"/>
    <mergeCell ref="B5:H5"/>
    <mergeCell ref="D30:G30"/>
    <mergeCell ref="D31:G31"/>
    <mergeCell ref="D32:G32"/>
    <mergeCell ref="D33:G33"/>
    <mergeCell ref="D34:G34"/>
    <mergeCell ref="D35:G35"/>
    <mergeCell ref="D36:G36"/>
    <mergeCell ref="D37:G37"/>
    <mergeCell ref="D58:G58"/>
    <mergeCell ref="D59:G59"/>
    <mergeCell ref="D38:G38"/>
    <mergeCell ref="D39:G39"/>
    <mergeCell ref="D40:G40"/>
    <mergeCell ref="D41:G41"/>
    <mergeCell ref="D42:G42"/>
    <mergeCell ref="D43:G43"/>
    <mergeCell ref="D44:G44"/>
    <mergeCell ref="D45:G45"/>
    <mergeCell ref="D46:G46"/>
    <mergeCell ref="D47:G47"/>
    <mergeCell ref="D48:G48"/>
  </mergeCells>
  <dataValidations count="3">
    <dataValidation type="textLength" allowBlank="1" showInputMessage="1" showErrorMessage="1" sqref="D10 D19:D59" xr:uid="{00000000-0002-0000-0300-000000000000}">
      <formula1>0</formula1>
      <formula2>10000</formula2>
    </dataValidation>
    <dataValidation type="decimal" allowBlank="1" showInputMessage="1" showErrorMessage="1" sqref="E19:E59 H10:H59" xr:uid="{00000000-0002-0000-0300-000002000000}">
      <formula1>0</formula1>
      <formula2>99999999999999900000</formula2>
    </dataValidation>
    <dataValidation type="textLength" allowBlank="1" showInputMessage="1" showErrorMessage="1" sqref="C10:C59" xr:uid="{00000000-0002-0000-0300-000001000000}">
      <formula1>0</formula1>
      <formula2>100</formula2>
    </dataValidation>
  </dataValidations>
  <pageMargins left="0.7" right="0.7" top="0.75" bottom="0.75" header="0.3" footer="0.3"/>
  <pageSetup scale="53" fitToHeight="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AF25C-001C-4D19-84E8-5840474B4AFD}">
  <sheetPr>
    <pageSetUpPr fitToPage="1"/>
  </sheetPr>
  <dimension ref="A1:S90"/>
  <sheetViews>
    <sheetView showGridLines="0" zoomScale="88" zoomScaleNormal="88" workbookViewId="0">
      <selection activeCell="B10" sqref="B10"/>
    </sheetView>
  </sheetViews>
  <sheetFormatPr defaultColWidth="9.21875" defaultRowHeight="14.4" x14ac:dyDescent="0.3"/>
  <cols>
    <col min="1" max="1" width="5" style="23" customWidth="1"/>
    <col min="2" max="2" width="5.21875" style="23" customWidth="1"/>
    <col min="3" max="3" width="40.77734375" style="23" customWidth="1"/>
    <col min="4" max="7" width="23.5546875" style="23" customWidth="1"/>
    <col min="8" max="8" width="18.44140625" style="23" customWidth="1"/>
    <col min="9" max="17" width="23.5546875" style="23" customWidth="1"/>
    <col min="18" max="18" width="22.5546875" style="23" customWidth="1"/>
    <col min="19" max="20" width="25.5546875" style="23" customWidth="1"/>
    <col min="21" max="21" width="15.21875" style="23" bestFit="1" customWidth="1"/>
    <col min="22" max="16384" width="9.21875" style="23"/>
  </cols>
  <sheetData>
    <row r="1" spans="1:8" ht="16.8" x14ac:dyDescent="0.3">
      <c r="A1" s="83" t="s">
        <v>3</v>
      </c>
      <c r="B1" s="10"/>
      <c r="C1" s="10"/>
      <c r="D1" s="10"/>
      <c r="E1" s="10"/>
      <c r="F1" s="10"/>
      <c r="G1" s="10"/>
      <c r="H1" s="10"/>
    </row>
    <row r="2" spans="1:8" ht="15" customHeight="1" x14ac:dyDescent="0.3">
      <c r="A2" s="83" t="s">
        <v>1</v>
      </c>
      <c r="B2" s="10"/>
      <c r="C2" s="10"/>
      <c r="D2" s="10"/>
      <c r="E2" s="13" t="s">
        <v>4</v>
      </c>
      <c r="F2" s="250" t="str">
        <f>IF('Cost Proposal Summary'!E2="","",'Cost Proposal Summary'!E2)</f>
        <v>Gainwell Technologies</v>
      </c>
      <c r="G2" s="251"/>
    </row>
    <row r="3" spans="1:8" ht="16.5" customHeight="1" x14ac:dyDescent="0.3">
      <c r="A3" s="12" t="s">
        <v>17</v>
      </c>
      <c r="B3" s="10"/>
      <c r="C3" s="10"/>
      <c r="D3" s="10"/>
      <c r="E3" s="10"/>
      <c r="F3" s="213" t="s">
        <v>6</v>
      </c>
      <c r="G3" s="214"/>
    </row>
    <row r="4" spans="1:8" x14ac:dyDescent="0.3">
      <c r="A4" s="14"/>
      <c r="B4" s="14"/>
      <c r="C4" s="15"/>
      <c r="D4" s="15"/>
      <c r="E4" s="15"/>
      <c r="F4" s="15"/>
      <c r="G4" s="15"/>
      <c r="H4" s="15"/>
    </row>
    <row r="5" spans="1:8" ht="188.1" customHeight="1" x14ac:dyDescent="0.3">
      <c r="A5" s="10"/>
      <c r="B5" s="252" t="s">
        <v>52</v>
      </c>
      <c r="C5" s="252"/>
      <c r="D5" s="252"/>
      <c r="E5" s="252"/>
      <c r="F5" s="252"/>
      <c r="G5" s="252"/>
      <c r="H5" s="24"/>
    </row>
    <row r="6" spans="1:8" ht="18" customHeight="1" x14ac:dyDescent="0.3">
      <c r="A6" s="10"/>
      <c r="B6" s="100"/>
      <c r="C6" s="100"/>
      <c r="D6" s="100"/>
      <c r="E6" s="100"/>
      <c r="F6" s="100"/>
      <c r="G6" s="100"/>
      <c r="H6" s="24"/>
    </row>
    <row r="7" spans="1:8" s="104" customFormat="1" ht="17.100000000000001" customHeight="1" x14ac:dyDescent="0.3">
      <c r="A7" s="101"/>
      <c r="B7" s="27" t="s">
        <v>53</v>
      </c>
      <c r="C7" s="102"/>
      <c r="D7" s="102"/>
      <c r="E7" s="102"/>
      <c r="F7" s="102"/>
      <c r="G7" s="102"/>
      <c r="H7" s="103"/>
    </row>
    <row r="8" spans="1:8" ht="23.55" customHeight="1" x14ac:dyDescent="0.3">
      <c r="A8" s="10"/>
      <c r="B8" s="253" t="s">
        <v>54</v>
      </c>
      <c r="C8" s="254"/>
      <c r="D8" s="194">
        <v>12</v>
      </c>
      <c r="E8" s="100"/>
      <c r="F8" s="100"/>
      <c r="G8" s="100"/>
      <c r="H8" s="24"/>
    </row>
    <row r="9" spans="1:8" x14ac:dyDescent="0.3">
      <c r="A9" s="10"/>
      <c r="B9" s="100"/>
      <c r="C9" s="100"/>
      <c r="D9" s="100"/>
      <c r="E9" s="100"/>
      <c r="F9" s="100"/>
      <c r="G9" s="100"/>
      <c r="H9" s="24"/>
    </row>
    <row r="10" spans="1:8" s="29" customFormat="1" x14ac:dyDescent="0.3">
      <c r="A10" s="26"/>
      <c r="B10" s="27" t="s">
        <v>55</v>
      </c>
      <c r="C10" s="28"/>
      <c r="D10" s="23"/>
      <c r="E10" s="23"/>
      <c r="F10" s="28"/>
    </row>
    <row r="11" spans="1:8" ht="55.2" x14ac:dyDescent="0.3">
      <c r="A11" s="10"/>
      <c r="B11" s="20" t="s">
        <v>39</v>
      </c>
      <c r="C11" s="135" t="s">
        <v>56</v>
      </c>
      <c r="D11" s="191" t="s">
        <v>38</v>
      </c>
      <c r="E11" s="191" t="s">
        <v>57</v>
      </c>
      <c r="F11" s="191" t="s">
        <v>58</v>
      </c>
    </row>
    <row r="12" spans="1:8" x14ac:dyDescent="0.3">
      <c r="A12" s="10"/>
      <c r="B12" s="21">
        <v>1</v>
      </c>
      <c r="C12" s="97" t="str">
        <f>'Staffing Rates'!C10</f>
        <v>Chief Executive Officer</v>
      </c>
      <c r="D12" s="96">
        <f>'Staffing Rates'!H10</f>
        <v>358.8</v>
      </c>
      <c r="E12" s="116">
        <v>0</v>
      </c>
      <c r="F12" s="91">
        <f>D12*E12</f>
        <v>0</v>
      </c>
    </row>
    <row r="13" spans="1:8" x14ac:dyDescent="0.3">
      <c r="A13" s="10"/>
      <c r="B13" s="21">
        <v>2</v>
      </c>
      <c r="C13" s="97" t="str">
        <f>'Staffing Rates'!C11</f>
        <v>Chief Financial Officer</v>
      </c>
      <c r="D13" s="96">
        <f>'Staffing Rates'!H11</f>
        <v>173.24</v>
      </c>
      <c r="E13" s="116">
        <v>0</v>
      </c>
      <c r="F13" s="91">
        <f t="shared" ref="F13:F57" si="0">D13*E13</f>
        <v>0</v>
      </c>
    </row>
    <row r="14" spans="1:8" x14ac:dyDescent="0.3">
      <c r="A14" s="10"/>
      <c r="B14" s="21">
        <v>3</v>
      </c>
      <c r="C14" s="97" t="str">
        <f>'Staffing Rates'!C12</f>
        <v>Account Manager</v>
      </c>
      <c r="D14" s="96">
        <f>'Staffing Rates'!H12</f>
        <v>293.56</v>
      </c>
      <c r="E14" s="116">
        <v>0</v>
      </c>
      <c r="F14" s="91">
        <f t="shared" si="0"/>
        <v>0</v>
      </c>
    </row>
    <row r="15" spans="1:8" x14ac:dyDescent="0.3">
      <c r="A15" s="10"/>
      <c r="B15" s="21">
        <v>4</v>
      </c>
      <c r="C15" s="97" t="str">
        <f>'Staffing Rates'!C13</f>
        <v>Compliance Officer</v>
      </c>
      <c r="D15" s="96">
        <f>'Staffing Rates'!H13</f>
        <v>178.81</v>
      </c>
      <c r="E15" s="116">
        <v>2208</v>
      </c>
      <c r="F15" s="91">
        <f t="shared" si="0"/>
        <v>394812.48</v>
      </c>
    </row>
    <row r="16" spans="1:8" x14ac:dyDescent="0.3">
      <c r="A16" s="10"/>
      <c r="B16" s="21">
        <v>5</v>
      </c>
      <c r="C16" s="97" t="str">
        <f>'Staffing Rates'!C14</f>
        <v>Member Services Manager</v>
      </c>
      <c r="D16" s="96">
        <f>'Staffing Rates'!H14</f>
        <v>182.26</v>
      </c>
      <c r="E16" s="116">
        <v>0</v>
      </c>
      <c r="F16" s="91">
        <f t="shared" si="0"/>
        <v>0</v>
      </c>
    </row>
    <row r="17" spans="1:19" s="29" customFormat="1" x14ac:dyDescent="0.3">
      <c r="A17" s="26"/>
      <c r="B17" s="21">
        <v>6</v>
      </c>
      <c r="C17" s="97" t="str">
        <f>'Staffing Rates'!C15</f>
        <v>Provider Services Manager</v>
      </c>
      <c r="D17" s="96">
        <f>'Staffing Rates'!H15</f>
        <v>182.26</v>
      </c>
      <c r="E17" s="116">
        <v>0</v>
      </c>
      <c r="F17" s="91">
        <f t="shared" si="0"/>
        <v>0</v>
      </c>
      <c r="G17" s="5"/>
      <c r="H17" s="5"/>
      <c r="I17" s="5"/>
      <c r="J17" s="5"/>
      <c r="K17" s="5"/>
      <c r="L17" s="5"/>
      <c r="M17" s="5"/>
      <c r="N17" s="5"/>
      <c r="O17" s="5"/>
      <c r="P17" s="5"/>
      <c r="Q17" s="5"/>
      <c r="R17" s="5"/>
      <c r="S17" s="5"/>
    </row>
    <row r="18" spans="1:19" s="29" customFormat="1" x14ac:dyDescent="0.3">
      <c r="A18" s="26"/>
      <c r="B18" s="21">
        <v>7</v>
      </c>
      <c r="C18" s="97" t="str">
        <f>'Staffing Rates'!C16</f>
        <v>MMIS Project Manager</v>
      </c>
      <c r="D18" s="96">
        <f>'Staffing Rates'!H16</f>
        <v>196.1</v>
      </c>
      <c r="E18" s="116">
        <v>331.2</v>
      </c>
      <c r="F18" s="91">
        <f t="shared" si="0"/>
        <v>64948.319999999992</v>
      </c>
      <c r="G18" s="5"/>
      <c r="H18" s="5"/>
      <c r="I18" s="5"/>
      <c r="J18" s="5"/>
      <c r="K18" s="5"/>
      <c r="L18" s="5"/>
      <c r="M18" s="5"/>
      <c r="N18" s="5"/>
      <c r="O18" s="5"/>
      <c r="P18" s="5"/>
      <c r="Q18" s="5"/>
      <c r="R18" s="5"/>
      <c r="S18" s="5"/>
    </row>
    <row r="19" spans="1:19" s="29" customFormat="1" x14ac:dyDescent="0.3">
      <c r="A19" s="26"/>
      <c r="B19" s="21">
        <v>8</v>
      </c>
      <c r="C19" s="97" t="str">
        <f>'Staffing Rates'!C17</f>
        <v>Quality Assurance Manager</v>
      </c>
      <c r="D19" s="96">
        <f>'Staffing Rates'!H17</f>
        <v>163.09</v>
      </c>
      <c r="E19" s="116">
        <v>414</v>
      </c>
      <c r="F19" s="91">
        <f t="shared" si="0"/>
        <v>67519.259999999995</v>
      </c>
      <c r="G19" s="5"/>
      <c r="H19" s="5"/>
      <c r="I19" s="5"/>
      <c r="J19" s="5"/>
      <c r="K19" s="5"/>
      <c r="L19" s="5"/>
      <c r="M19" s="5"/>
      <c r="N19" s="5"/>
      <c r="O19" s="5"/>
      <c r="P19" s="5"/>
      <c r="Q19" s="5"/>
      <c r="R19" s="5"/>
      <c r="S19" s="5"/>
    </row>
    <row r="20" spans="1:19" x14ac:dyDescent="0.3">
      <c r="A20" s="30"/>
      <c r="B20" s="21">
        <v>9</v>
      </c>
      <c r="C20" s="97" t="str">
        <f>IF('Staffing Rates'!C18=0, " ",'Staffing Rates'!C18)</f>
        <v>MMIS Data Compliance Manager</v>
      </c>
      <c r="D20" s="96">
        <f>'Staffing Rates'!H18</f>
        <v>193.66</v>
      </c>
      <c r="E20" s="116">
        <v>1656</v>
      </c>
      <c r="F20" s="91">
        <f t="shared" si="0"/>
        <v>320700.96000000002</v>
      </c>
      <c r="G20" s="5"/>
      <c r="H20" s="5"/>
      <c r="I20" s="5"/>
      <c r="J20" s="5"/>
      <c r="K20" s="5"/>
      <c r="L20" s="5"/>
      <c r="M20" s="5"/>
      <c r="N20" s="5"/>
      <c r="O20" s="5"/>
      <c r="P20" s="5"/>
      <c r="Q20" s="5"/>
    </row>
    <row r="21" spans="1:19" x14ac:dyDescent="0.3">
      <c r="A21" s="28"/>
      <c r="B21" s="21">
        <v>10</v>
      </c>
      <c r="C21" s="97" t="str">
        <f>IF('Staffing Rates'!C19=0, " ",'Staffing Rates'!C19)</f>
        <v>MMIS Account Security Officer</v>
      </c>
      <c r="D21" s="96">
        <f>'Staffing Rates'!H19</f>
        <v>145.69</v>
      </c>
      <c r="E21" s="116">
        <v>248.4</v>
      </c>
      <c r="F21" s="91">
        <f t="shared" si="0"/>
        <v>36189.396000000001</v>
      </c>
      <c r="G21" s="28"/>
      <c r="H21" s="28"/>
      <c r="Q21" s="31"/>
    </row>
    <row r="22" spans="1:19" x14ac:dyDescent="0.3">
      <c r="A22" s="28"/>
      <c r="B22" s="21">
        <v>11</v>
      </c>
      <c r="C22" s="97" t="str">
        <f>IF('Staffing Rates'!C20=0, " ",'Staffing Rates'!C20)</f>
        <v>MMIS Technical Architect</v>
      </c>
      <c r="D22" s="96">
        <f>'Staffing Rates'!H20</f>
        <v>194.35</v>
      </c>
      <c r="E22" s="116">
        <v>1242</v>
      </c>
      <c r="F22" s="91">
        <f t="shared" si="0"/>
        <v>241382.69999999998</v>
      </c>
      <c r="G22" s="28"/>
      <c r="H22" s="28"/>
      <c r="Q22" s="31"/>
    </row>
    <row r="23" spans="1:19" x14ac:dyDescent="0.3">
      <c r="A23" s="28"/>
      <c r="B23" s="21">
        <v>12</v>
      </c>
      <c r="C23" s="97" t="str">
        <f>IF('Staffing Rates'!C21=0, " ",'Staffing Rates'!C21)</f>
        <v>MMIS Business Analyst</v>
      </c>
      <c r="D23" s="96">
        <f>'Staffing Rates'!H21</f>
        <v>98.29</v>
      </c>
      <c r="E23" s="116">
        <v>5888</v>
      </c>
      <c r="F23" s="91">
        <f t="shared" si="0"/>
        <v>578731.52000000002</v>
      </c>
      <c r="G23" s="28"/>
      <c r="H23" s="28"/>
      <c r="Q23" s="31"/>
    </row>
    <row r="24" spans="1:19" x14ac:dyDescent="0.3">
      <c r="A24" s="28"/>
      <c r="B24" s="21">
        <v>13</v>
      </c>
      <c r="C24" s="97" t="str">
        <f>IF('Staffing Rates'!C22=0, " ",'Staffing Rates'!C22)</f>
        <v>MMIS Business Analyst - Advanced</v>
      </c>
      <c r="D24" s="96">
        <f>'Staffing Rates'!H22</f>
        <v>112.7</v>
      </c>
      <c r="E24" s="116">
        <v>5704</v>
      </c>
      <c r="F24" s="91">
        <f t="shared" si="0"/>
        <v>642840.80000000005</v>
      </c>
      <c r="G24" s="28"/>
      <c r="H24" s="28"/>
      <c r="Q24" s="31"/>
    </row>
    <row r="25" spans="1:19" x14ac:dyDescent="0.3">
      <c r="A25" s="28"/>
      <c r="B25" s="21">
        <v>14</v>
      </c>
      <c r="C25" s="97" t="str">
        <f>IF('Staffing Rates'!C23=0, " ",'Staffing Rates'!C23)</f>
        <v>MMIS Business Analyst - Senior</v>
      </c>
      <c r="D25" s="96">
        <f>'Staffing Rates'!H23</f>
        <v>125.45</v>
      </c>
      <c r="E25" s="116">
        <v>4784</v>
      </c>
      <c r="F25" s="91">
        <f t="shared" si="0"/>
        <v>600152.80000000005</v>
      </c>
      <c r="G25" s="28"/>
      <c r="H25" s="28"/>
      <c r="Q25" s="31"/>
    </row>
    <row r="26" spans="1:19" x14ac:dyDescent="0.3">
      <c r="A26" s="28"/>
      <c r="B26" s="21">
        <v>15</v>
      </c>
      <c r="C26" s="97" t="str">
        <f>IF('Staffing Rates'!C24=0, " ",'Staffing Rates'!C24)</f>
        <v>MMIS Claims Manager</v>
      </c>
      <c r="D26" s="96">
        <f>'Staffing Rates'!H24</f>
        <v>182.26</v>
      </c>
      <c r="E26" s="116">
        <v>0</v>
      </c>
      <c r="F26" s="91">
        <f t="shared" si="0"/>
        <v>0</v>
      </c>
      <c r="G26" s="28"/>
      <c r="H26" s="28"/>
      <c r="Q26" s="31"/>
    </row>
    <row r="27" spans="1:19" x14ac:dyDescent="0.3">
      <c r="A27" s="28"/>
      <c r="B27" s="21">
        <v>16</v>
      </c>
      <c r="C27" s="97" t="str">
        <f>IF('Staffing Rates'!C25=0, " ",'Staffing Rates'!C25)</f>
        <v>MMIS Clerk/Service Desk Agent</v>
      </c>
      <c r="D27" s="96">
        <f>'Staffing Rates'!H25</f>
        <v>45.43</v>
      </c>
      <c r="E27" s="116">
        <v>2024</v>
      </c>
      <c r="F27" s="91">
        <f t="shared" si="0"/>
        <v>91950.319999999992</v>
      </c>
      <c r="G27" s="28"/>
      <c r="H27" s="28"/>
      <c r="Q27" s="31"/>
    </row>
    <row r="28" spans="1:19" x14ac:dyDescent="0.3">
      <c r="A28" s="28"/>
      <c r="B28" s="21">
        <v>17</v>
      </c>
      <c r="C28" s="97" t="str">
        <f>IF('Staffing Rates'!C26=0, " ",'Staffing Rates'!C26)</f>
        <v>MMIS Clerk/Service Desk Agent - Advanced</v>
      </c>
      <c r="D28" s="96">
        <f>'Staffing Rates'!H26</f>
        <v>55.45</v>
      </c>
      <c r="E28" s="116">
        <v>4232</v>
      </c>
      <c r="F28" s="91">
        <f t="shared" ref="F28:F43" si="1">D28*E28</f>
        <v>234664.40000000002</v>
      </c>
      <c r="G28" s="28"/>
      <c r="H28" s="28"/>
      <c r="Q28" s="31"/>
    </row>
    <row r="29" spans="1:19" x14ac:dyDescent="0.3">
      <c r="A29" s="28"/>
      <c r="B29" s="21">
        <v>18</v>
      </c>
      <c r="C29" s="97" t="str">
        <f>IF('Staffing Rates'!C27=0, " ",'Staffing Rates'!C27)</f>
        <v>MMIS Clerk/Service Desk Agent - Senior</v>
      </c>
      <c r="D29" s="96">
        <f>'Staffing Rates'!H27</f>
        <v>60.13</v>
      </c>
      <c r="E29" s="116">
        <v>9568</v>
      </c>
      <c r="F29" s="91">
        <f t="shared" si="1"/>
        <v>575323.84</v>
      </c>
      <c r="G29" s="28"/>
      <c r="H29" s="28"/>
      <c r="Q29" s="31"/>
    </row>
    <row r="30" spans="1:19" x14ac:dyDescent="0.3">
      <c r="A30" s="28"/>
      <c r="B30" s="21">
        <v>19</v>
      </c>
      <c r="C30" s="97" t="str">
        <f>IF('Staffing Rates'!C28=0, " ",'Staffing Rates'!C28)</f>
        <v>MMIS Database Administrator</v>
      </c>
      <c r="D30" s="96">
        <f>'Staffing Rates'!H28</f>
        <v>107.37</v>
      </c>
      <c r="E30" s="116">
        <v>414</v>
      </c>
      <c r="F30" s="91">
        <f t="shared" si="1"/>
        <v>44451.18</v>
      </c>
      <c r="G30" s="28"/>
      <c r="H30" s="28"/>
      <c r="Q30" s="31"/>
    </row>
    <row r="31" spans="1:19" x14ac:dyDescent="0.3">
      <c r="A31" s="28"/>
      <c r="B31" s="21">
        <v>20</v>
      </c>
      <c r="C31" s="97" t="str">
        <f>IF('Staffing Rates'!C29=0, " ",'Staffing Rates'!C29)</f>
        <v>MMIS Insurance Operations Analyst</v>
      </c>
      <c r="D31" s="96">
        <f>'Staffing Rates'!H29</f>
        <v>68.540000000000006</v>
      </c>
      <c r="E31" s="116">
        <v>0</v>
      </c>
      <c r="F31" s="91">
        <f t="shared" si="1"/>
        <v>0</v>
      </c>
      <c r="G31" s="28"/>
      <c r="H31" s="28"/>
      <c r="Q31" s="31"/>
    </row>
    <row r="32" spans="1:19" ht="27.6" x14ac:dyDescent="0.3">
      <c r="A32" s="28"/>
      <c r="B32" s="21">
        <v>21</v>
      </c>
      <c r="C32" s="97" t="str">
        <f>IF('Staffing Rates'!C30=0, " ",'Staffing Rates'!C30)</f>
        <v>MMIS Insurance Operations Analyst - Advanced</v>
      </c>
      <c r="D32" s="96">
        <f>'Staffing Rates'!H30</f>
        <v>78.83</v>
      </c>
      <c r="E32" s="116">
        <v>0</v>
      </c>
      <c r="F32" s="91">
        <f t="shared" si="1"/>
        <v>0</v>
      </c>
      <c r="G32" s="28"/>
      <c r="H32" s="28"/>
      <c r="Q32" s="31"/>
    </row>
    <row r="33" spans="1:17" ht="27.6" x14ac:dyDescent="0.3">
      <c r="A33" s="28"/>
      <c r="B33" s="21">
        <v>22</v>
      </c>
      <c r="C33" s="97" t="str">
        <f>IF('Staffing Rates'!C31=0, " ",'Staffing Rates'!C31)</f>
        <v>MMIS Insurance Operations Analyst - Senior</v>
      </c>
      <c r="D33" s="96">
        <f>'Staffing Rates'!H31</f>
        <v>121.86</v>
      </c>
      <c r="E33" s="116">
        <v>1656</v>
      </c>
      <c r="F33" s="91">
        <f t="shared" si="1"/>
        <v>201800.16</v>
      </c>
      <c r="G33" s="28"/>
      <c r="H33" s="28"/>
      <c r="Q33" s="31"/>
    </row>
    <row r="34" spans="1:17" x14ac:dyDescent="0.3">
      <c r="A34" s="28"/>
      <c r="B34" s="21">
        <v>23</v>
      </c>
      <c r="C34" s="97" t="str">
        <f>IF('Staffing Rates'!C32=0, " ",'Staffing Rates'!C32)</f>
        <v>MMIS Insurance Operations - Manager</v>
      </c>
      <c r="D34" s="96">
        <f>'Staffing Rates'!H32</f>
        <v>146.08000000000001</v>
      </c>
      <c r="E34" s="116">
        <v>0</v>
      </c>
      <c r="F34" s="91">
        <f t="shared" si="1"/>
        <v>0</v>
      </c>
      <c r="G34" s="28"/>
      <c r="H34" s="28"/>
      <c r="Q34" s="31"/>
    </row>
    <row r="35" spans="1:17" x14ac:dyDescent="0.3">
      <c r="A35" s="28"/>
      <c r="B35" s="21">
        <v>24</v>
      </c>
      <c r="C35" s="97" t="str">
        <f>IF('Staffing Rates'!C33=0, " ",'Staffing Rates'!C33)</f>
        <v>MMIS Infrastructure Administrator</v>
      </c>
      <c r="D35" s="96">
        <f>'Staffing Rates'!H33</f>
        <v>114.66</v>
      </c>
      <c r="E35" s="116">
        <v>1076.4000000000001</v>
      </c>
      <c r="F35" s="91">
        <f t="shared" si="1"/>
        <v>123420.024</v>
      </c>
      <c r="G35" s="28"/>
      <c r="H35" s="28"/>
      <c r="Q35" s="31"/>
    </row>
    <row r="36" spans="1:17" x14ac:dyDescent="0.3">
      <c r="A36" s="28"/>
      <c r="B36" s="21">
        <v>25</v>
      </c>
      <c r="C36" s="97" t="str">
        <f>IF('Staffing Rates'!C34=0, " ",'Staffing Rates'!C34)</f>
        <v>MMIS Business Services - Manager</v>
      </c>
      <c r="D36" s="96">
        <f>'Staffing Rates'!H34</f>
        <v>204.63</v>
      </c>
      <c r="E36" s="116">
        <v>0</v>
      </c>
      <c r="F36" s="91">
        <f t="shared" si="1"/>
        <v>0</v>
      </c>
      <c r="G36" s="28"/>
      <c r="H36" s="28"/>
      <c r="Q36" s="31"/>
    </row>
    <row r="37" spans="1:17" x14ac:dyDescent="0.3">
      <c r="A37" s="28"/>
      <c r="B37" s="21">
        <v>26</v>
      </c>
      <c r="C37" s="97" t="str">
        <f>IF('Staffing Rates'!C35=0, " ",'Staffing Rates'!C35)</f>
        <v>MMIS Cost Avoidance - Manager</v>
      </c>
      <c r="D37" s="96">
        <f>'Staffing Rates'!H35</f>
        <v>170.49</v>
      </c>
      <c r="E37" s="116">
        <v>1840</v>
      </c>
      <c r="F37" s="91">
        <f t="shared" si="1"/>
        <v>313701.60000000003</v>
      </c>
      <c r="G37" s="28"/>
      <c r="H37" s="28"/>
      <c r="Q37" s="31"/>
    </row>
    <row r="38" spans="1:17" ht="27.6" x14ac:dyDescent="0.3">
      <c r="A38" s="28"/>
      <c r="B38" s="21">
        <v>27</v>
      </c>
      <c r="C38" s="97" t="str">
        <f>IF('Staffing Rates'!C36=0, " ",'Staffing Rates'!C36)</f>
        <v>MMIS Infrastructure Administrator - Manager</v>
      </c>
      <c r="D38" s="96">
        <f>'Staffing Rates'!H36</f>
        <v>195.94</v>
      </c>
      <c r="E38" s="116">
        <v>414</v>
      </c>
      <c r="F38" s="91">
        <f t="shared" si="1"/>
        <v>81119.16</v>
      </c>
      <c r="G38" s="28"/>
      <c r="H38" s="28"/>
      <c r="Q38" s="31"/>
    </row>
    <row r="39" spans="1:17" x14ac:dyDescent="0.3">
      <c r="A39" s="28"/>
      <c r="B39" s="21">
        <v>28</v>
      </c>
      <c r="C39" s="97" t="str">
        <f>IF('Staffing Rates'!C37=0, " ",'Staffing Rates'!C37)</f>
        <v>MMIS Systems Operations - Manager</v>
      </c>
      <c r="D39" s="96">
        <f>'Staffing Rates'!H37</f>
        <v>195.13</v>
      </c>
      <c r="E39" s="116">
        <v>828</v>
      </c>
      <c r="F39" s="91">
        <f t="shared" si="1"/>
        <v>161567.63999999998</v>
      </c>
      <c r="G39" s="28"/>
      <c r="H39" s="28"/>
      <c r="Q39" s="31"/>
    </row>
    <row r="40" spans="1:17" x14ac:dyDescent="0.3">
      <c r="A40" s="28"/>
      <c r="B40" s="21">
        <v>29</v>
      </c>
      <c r="C40" s="97" t="str">
        <f>IF('Staffing Rates'!C38=0, " ",'Staffing Rates'!C38)</f>
        <v>MMIS Technical Delivery - Manager</v>
      </c>
      <c r="D40" s="96">
        <f>'Staffing Rates'!H38</f>
        <v>203.75</v>
      </c>
      <c r="E40" s="116">
        <v>414</v>
      </c>
      <c r="F40" s="91">
        <f t="shared" si="1"/>
        <v>84352.5</v>
      </c>
      <c r="G40" s="28"/>
      <c r="H40" s="28"/>
      <c r="Q40" s="31"/>
    </row>
    <row r="41" spans="1:17" x14ac:dyDescent="0.3">
      <c r="A41" s="28"/>
      <c r="B41" s="21">
        <v>30</v>
      </c>
      <c r="C41" s="97" t="str">
        <f>IF('Staffing Rates'!C39=0, " ",'Staffing Rates'!C39)</f>
        <v>MMIS Quality Testing - Manager</v>
      </c>
      <c r="D41" s="96">
        <f>'Staffing Rates'!H39</f>
        <v>145.44999999999999</v>
      </c>
      <c r="E41" s="116">
        <v>414</v>
      </c>
      <c r="F41" s="91">
        <f t="shared" si="1"/>
        <v>60216.299999999996</v>
      </c>
      <c r="G41" s="28"/>
      <c r="H41" s="28"/>
      <c r="Q41" s="31"/>
    </row>
    <row r="42" spans="1:17" x14ac:dyDescent="0.3">
      <c r="A42" s="28"/>
      <c r="B42" s="21">
        <v>31</v>
      </c>
      <c r="C42" s="97" t="str">
        <f>IF('Staffing Rates'!C40=0, " ",'Staffing Rates'!C40)</f>
        <v>MMIS Pharmacist</v>
      </c>
      <c r="D42" s="96">
        <f>'Staffing Rates'!H40</f>
        <v>173.24</v>
      </c>
      <c r="E42" s="116">
        <v>0</v>
      </c>
      <c r="F42" s="91">
        <f t="shared" si="1"/>
        <v>0</v>
      </c>
      <c r="G42" s="28"/>
      <c r="H42" s="28"/>
      <c r="Q42" s="31"/>
    </row>
    <row r="43" spans="1:17" x14ac:dyDescent="0.3">
      <c r="A43" s="28"/>
      <c r="B43" s="21">
        <v>32</v>
      </c>
      <c r="C43" s="97" t="str">
        <f>IF('Staffing Rates'!C41=0, " ",'Staffing Rates'!C41)</f>
        <v>MMIS Developer - Advanced</v>
      </c>
      <c r="D43" s="96">
        <f>'Staffing Rates'!H41</f>
        <v>132.02000000000001</v>
      </c>
      <c r="E43" s="116">
        <v>14628</v>
      </c>
      <c r="F43" s="91">
        <f t="shared" si="1"/>
        <v>1931188.56</v>
      </c>
      <c r="G43" s="28"/>
      <c r="H43" s="28"/>
      <c r="Q43" s="31"/>
    </row>
    <row r="44" spans="1:17" x14ac:dyDescent="0.3">
      <c r="A44" s="28"/>
      <c r="B44" s="126">
        <v>33</v>
      </c>
      <c r="C44" s="97" t="str">
        <f>IF('Staffing Rates'!C42=0, " ",'Staffing Rates'!C42)</f>
        <v>MMIS Developer - Senior</v>
      </c>
      <c r="D44" s="96">
        <f>'Staffing Rates'!H42</f>
        <v>145.05000000000001</v>
      </c>
      <c r="E44" s="116">
        <v>12144</v>
      </c>
      <c r="F44" s="91">
        <f t="shared" si="0"/>
        <v>1761487.2000000002</v>
      </c>
      <c r="G44" s="28"/>
      <c r="H44" s="28"/>
      <c r="Q44" s="31"/>
    </row>
    <row r="45" spans="1:17" x14ac:dyDescent="0.3">
      <c r="A45" s="28"/>
      <c r="B45" s="126">
        <v>34</v>
      </c>
      <c r="C45" s="97" t="str">
        <f>IF('Staffing Rates'!C43=0, " ",'Staffing Rates'!C43)</f>
        <v>MMIS Project Coordinator</v>
      </c>
      <c r="D45" s="96">
        <f>'Staffing Rates'!H43</f>
        <v>90.08</v>
      </c>
      <c r="E45" s="116">
        <v>3312</v>
      </c>
      <c r="F45" s="91">
        <f t="shared" si="0"/>
        <v>298344.96000000002</v>
      </c>
      <c r="G45" s="28"/>
      <c r="H45" s="28"/>
      <c r="Q45" s="31"/>
    </row>
    <row r="46" spans="1:17" x14ac:dyDescent="0.3">
      <c r="A46" s="28"/>
      <c r="B46" s="126">
        <v>35</v>
      </c>
      <c r="C46" s="97" t="str">
        <f>IF('Staffing Rates'!C44=0, " ",'Staffing Rates'!C44)</f>
        <v>MMIS Technical Project Manager</v>
      </c>
      <c r="D46" s="96">
        <f>'Staffing Rates'!H44</f>
        <v>107.84</v>
      </c>
      <c r="E46" s="116">
        <v>0</v>
      </c>
      <c r="F46" s="91">
        <f t="shared" si="0"/>
        <v>0</v>
      </c>
      <c r="G46" s="28"/>
      <c r="H46" s="28"/>
      <c r="Q46" s="31"/>
    </row>
    <row r="47" spans="1:17" ht="27.6" x14ac:dyDescent="0.3">
      <c r="A47" s="28"/>
      <c r="B47" s="126">
        <v>36</v>
      </c>
      <c r="C47" s="97" t="str">
        <f>IF('Staffing Rates'!C45=0, " ",'Staffing Rates'!C45)</f>
        <v>MMIS Technical Project Manager - Advanced</v>
      </c>
      <c r="D47" s="96">
        <f>'Staffing Rates'!H45</f>
        <v>153.24</v>
      </c>
      <c r="E47" s="116">
        <v>3128</v>
      </c>
      <c r="F47" s="91">
        <f t="shared" si="0"/>
        <v>479334.72000000003</v>
      </c>
      <c r="G47" s="28"/>
      <c r="H47" s="28"/>
      <c r="Q47" s="31"/>
    </row>
    <row r="48" spans="1:17" x14ac:dyDescent="0.3">
      <c r="A48" s="28"/>
      <c r="B48" s="126">
        <v>37</v>
      </c>
      <c r="C48" s="97" t="str">
        <f>IF('Staffing Rates'!C46=0, " ",'Staffing Rates'!C46)</f>
        <v>MMIS Technical Project Manager - Senior</v>
      </c>
      <c r="D48" s="96">
        <f>'Staffing Rates'!H46</f>
        <v>164.82</v>
      </c>
      <c r="E48" s="116">
        <v>5704</v>
      </c>
      <c r="F48" s="91">
        <f t="shared" si="0"/>
        <v>940133.27999999991</v>
      </c>
      <c r="G48" s="28"/>
      <c r="H48" s="28"/>
      <c r="Q48" s="31"/>
    </row>
    <row r="49" spans="1:17" x14ac:dyDescent="0.3">
      <c r="A49" s="28"/>
      <c r="B49" s="126">
        <v>38</v>
      </c>
      <c r="C49" s="97" t="str">
        <f>IF('Staffing Rates'!C47=0, " ",'Staffing Rates'!C47)</f>
        <v>MMIS Publication/Communication Analyst</v>
      </c>
      <c r="D49" s="96">
        <f>'Staffing Rates'!H47</f>
        <v>103.65</v>
      </c>
      <c r="E49" s="116">
        <v>3864</v>
      </c>
      <c r="F49" s="91">
        <f t="shared" si="0"/>
        <v>400503.60000000003</v>
      </c>
      <c r="G49" s="28"/>
      <c r="H49" s="28"/>
      <c r="Q49" s="31"/>
    </row>
    <row r="50" spans="1:17" x14ac:dyDescent="0.3">
      <c r="A50" s="28"/>
      <c r="B50" s="126">
        <v>39</v>
      </c>
      <c r="C50" s="97" t="str">
        <f>IF('Staffing Rates'!C48=0, " ",'Staffing Rates'!C48)</f>
        <v>MMIS Quality Assurance Analyst</v>
      </c>
      <c r="D50" s="96">
        <f>'Staffing Rates'!H48</f>
        <v>111.34</v>
      </c>
      <c r="E50" s="116">
        <v>5336</v>
      </c>
      <c r="F50" s="91">
        <f t="shared" si="0"/>
        <v>594110.24</v>
      </c>
      <c r="G50" s="28"/>
      <c r="H50" s="28"/>
      <c r="Q50" s="31"/>
    </row>
    <row r="51" spans="1:17" x14ac:dyDescent="0.3">
      <c r="A51" s="28"/>
      <c r="B51" s="126">
        <v>40</v>
      </c>
      <c r="C51" s="97" t="str">
        <f>IF('Staffing Rates'!C49=0, " ",'Staffing Rates'!C49)</f>
        <v>MMIS Quality Assurance Analyst - Senior</v>
      </c>
      <c r="D51" s="96">
        <f>'Staffing Rates'!H49</f>
        <v>127.27</v>
      </c>
      <c r="E51" s="116">
        <v>0</v>
      </c>
      <c r="F51" s="91">
        <f t="shared" si="0"/>
        <v>0</v>
      </c>
      <c r="G51" s="28"/>
      <c r="H51" s="28"/>
      <c r="Q51" s="31"/>
    </row>
    <row r="52" spans="1:17" ht="27.6" x14ac:dyDescent="0.3">
      <c r="A52" s="28"/>
      <c r="B52" s="126">
        <v>41</v>
      </c>
      <c r="C52" s="97" t="str">
        <f>IF('Staffing Rates'!C50=0, " ",'Staffing Rates'!C50)</f>
        <v>MMIS Quality Assurance Analyst - Advanced</v>
      </c>
      <c r="D52" s="96">
        <f>'Staffing Rates'!H50</f>
        <v>118.37</v>
      </c>
      <c r="E52" s="116">
        <v>0</v>
      </c>
      <c r="F52" s="91">
        <f t="shared" si="0"/>
        <v>0</v>
      </c>
      <c r="G52" s="28"/>
      <c r="H52" s="28"/>
      <c r="Q52" s="31"/>
    </row>
    <row r="53" spans="1:17" x14ac:dyDescent="0.3">
      <c r="A53" s="28"/>
      <c r="B53" s="126">
        <v>42</v>
      </c>
      <c r="C53" s="97" t="str">
        <f>IF('Staffing Rates'!C51=0, " ",'Staffing Rates'!C51)</f>
        <v>MMIS Clerk/Service Desk Agent - Manager</v>
      </c>
      <c r="D53" s="96">
        <f>'Staffing Rates'!H51</f>
        <v>120.53</v>
      </c>
      <c r="E53" s="116">
        <v>0</v>
      </c>
      <c r="F53" s="91">
        <f t="shared" si="0"/>
        <v>0</v>
      </c>
      <c r="G53" s="28"/>
      <c r="H53" s="28"/>
      <c r="Q53" s="31"/>
    </row>
    <row r="54" spans="1:17" x14ac:dyDescent="0.3">
      <c r="A54" s="28"/>
      <c r="B54" s="126">
        <v>43</v>
      </c>
      <c r="C54" s="97" t="str">
        <f>IF('Staffing Rates'!C52=0, " ",'Staffing Rates'!C52)</f>
        <v>MMIS Systems Administrator</v>
      </c>
      <c r="D54" s="96">
        <f>'Staffing Rates'!H52</f>
        <v>72.349999999999994</v>
      </c>
      <c r="E54" s="116">
        <v>0</v>
      </c>
      <c r="F54" s="91">
        <f t="shared" si="0"/>
        <v>0</v>
      </c>
      <c r="G54" s="28"/>
      <c r="H54" s="28"/>
      <c r="Q54" s="31"/>
    </row>
    <row r="55" spans="1:17" x14ac:dyDescent="0.3">
      <c r="A55" s="28"/>
      <c r="B55" s="126">
        <v>44</v>
      </c>
      <c r="C55" s="97" t="str">
        <f>IF('Staffing Rates'!C53=0, " ",'Staffing Rates'!C53)</f>
        <v>MMIS Quality Tester</v>
      </c>
      <c r="D55" s="96">
        <f>'Staffing Rates'!H53</f>
        <v>111.95</v>
      </c>
      <c r="E55" s="116">
        <v>0</v>
      </c>
      <c r="F55" s="91">
        <f t="shared" si="0"/>
        <v>0</v>
      </c>
      <c r="G55" s="28"/>
      <c r="H55" s="28"/>
      <c r="Q55" s="31"/>
    </row>
    <row r="56" spans="1:17" x14ac:dyDescent="0.3">
      <c r="A56" s="28"/>
      <c r="B56" s="126">
        <v>45</v>
      </c>
      <c r="C56" s="97" t="str">
        <f>IF('Staffing Rates'!C54=0, " ",'Staffing Rates'!C54)</f>
        <v>MMIS Quality Tester - Advanced</v>
      </c>
      <c r="D56" s="96">
        <f>'Staffing Rates'!H54</f>
        <v>116.78</v>
      </c>
      <c r="E56" s="116">
        <v>12144</v>
      </c>
      <c r="F56" s="91">
        <f t="shared" si="0"/>
        <v>1418176.32</v>
      </c>
      <c r="G56" s="28"/>
      <c r="H56" s="28"/>
      <c r="Q56" s="31"/>
    </row>
    <row r="57" spans="1:17" x14ac:dyDescent="0.3">
      <c r="A57" s="28"/>
      <c r="B57" s="126">
        <v>46</v>
      </c>
      <c r="C57" s="97" t="str">
        <f>IF('Staffing Rates'!C55=0, " ",'Staffing Rates'!C55)</f>
        <v>MMIS Quality Tester - Senior</v>
      </c>
      <c r="D57" s="96">
        <f>'Staffing Rates'!H55</f>
        <v>120.38</v>
      </c>
      <c r="E57" s="116">
        <v>0</v>
      </c>
      <c r="F57" s="91">
        <f t="shared" si="0"/>
        <v>0</v>
      </c>
      <c r="G57" s="28"/>
      <c r="H57" s="28"/>
      <c r="Q57" s="31"/>
    </row>
    <row r="58" spans="1:17" x14ac:dyDescent="0.3">
      <c r="A58" s="28"/>
      <c r="B58" s="126">
        <v>47</v>
      </c>
      <c r="C58" s="97" t="str">
        <f>IF('Staffing Rates'!C56=0, " ",'Staffing Rates'!C56)</f>
        <v>MMIS Trainer</v>
      </c>
      <c r="D58" s="96">
        <f>'Staffing Rates'!H56</f>
        <v>132.91</v>
      </c>
      <c r="E58" s="116">
        <v>0</v>
      </c>
      <c r="F58" s="91">
        <f t="shared" ref="F58:F59" si="2">D58*E58</f>
        <v>0</v>
      </c>
      <c r="G58" s="28"/>
      <c r="H58" s="28"/>
      <c r="Q58" s="31"/>
    </row>
    <row r="59" spans="1:17" x14ac:dyDescent="0.3">
      <c r="A59" s="28"/>
      <c r="B59" s="126">
        <v>48</v>
      </c>
      <c r="C59" s="97" t="str">
        <f>IF('Staffing Rates'!C57=0, " ",'Staffing Rates'!C57)</f>
        <v xml:space="preserve"> </v>
      </c>
      <c r="D59" s="96">
        <f>'Staffing Rates'!H57</f>
        <v>0</v>
      </c>
      <c r="E59" s="116"/>
      <c r="F59" s="91">
        <f t="shared" si="2"/>
        <v>0</v>
      </c>
      <c r="G59" s="28"/>
      <c r="H59" s="28"/>
      <c r="Q59" s="31"/>
    </row>
    <row r="60" spans="1:17" x14ac:dyDescent="0.3">
      <c r="A60" s="28"/>
      <c r="B60" s="126">
        <v>49</v>
      </c>
      <c r="C60" s="97" t="str">
        <f>IF('Staffing Rates'!C58=0, " ",'Staffing Rates'!C58)</f>
        <v xml:space="preserve"> </v>
      </c>
      <c r="D60" s="96">
        <f>'Staffing Rates'!H58</f>
        <v>0</v>
      </c>
      <c r="E60" s="116"/>
      <c r="F60" s="91">
        <f t="shared" ref="F60:F61" si="3">D60*E60</f>
        <v>0</v>
      </c>
      <c r="G60" s="28"/>
      <c r="H60" s="28"/>
    </row>
    <row r="61" spans="1:17" ht="15" thickBot="1" x14ac:dyDescent="0.35">
      <c r="A61" s="28"/>
      <c r="B61" s="126">
        <v>50</v>
      </c>
      <c r="C61" s="166" t="str">
        <f>IF('Staffing Rates'!C59=0, " ",'Staffing Rates'!C59)</f>
        <v xml:space="preserve"> </v>
      </c>
      <c r="D61" s="167">
        <f>'Staffing Rates'!H59</f>
        <v>0</v>
      </c>
      <c r="E61" s="118"/>
      <c r="F61" s="165">
        <f t="shared" si="3"/>
        <v>0</v>
      </c>
      <c r="G61" s="28"/>
      <c r="H61" s="28"/>
    </row>
    <row r="62" spans="1:17" ht="15" thickTop="1" x14ac:dyDescent="0.3">
      <c r="A62" s="28"/>
      <c r="B62" s="16"/>
      <c r="C62" s="248" t="s">
        <v>59</v>
      </c>
      <c r="D62" s="249"/>
      <c r="E62" s="119">
        <f>SUM(E12:E61)</f>
        <v>105616</v>
      </c>
      <c r="F62" s="22">
        <f>SUM(F12:F61)</f>
        <v>12743124.239999998</v>
      </c>
      <c r="G62" s="28"/>
      <c r="H62" s="28"/>
    </row>
    <row r="63" spans="1:17" x14ac:dyDescent="0.3">
      <c r="A63" s="28"/>
      <c r="G63" s="28"/>
      <c r="H63" s="28"/>
    </row>
    <row r="64" spans="1:17" x14ac:dyDescent="0.3">
      <c r="A64" s="28"/>
      <c r="B64" s="255" t="s">
        <v>60</v>
      </c>
      <c r="C64" s="255"/>
      <c r="D64" s="105"/>
      <c r="E64" s="106"/>
      <c r="F64" s="106"/>
      <c r="G64" s="28"/>
      <c r="H64" s="28"/>
    </row>
    <row r="65" spans="1:8" x14ac:dyDescent="0.3">
      <c r="A65" s="28"/>
      <c r="B65" s="256" t="s">
        <v>61</v>
      </c>
      <c r="C65" s="257"/>
      <c r="D65" s="242" t="s">
        <v>62</v>
      </c>
      <c r="E65" s="243"/>
      <c r="F65" s="244" t="s">
        <v>63</v>
      </c>
      <c r="G65" s="28"/>
      <c r="H65" s="28"/>
    </row>
    <row r="66" spans="1:8" x14ac:dyDescent="0.3">
      <c r="A66" s="28"/>
      <c r="B66" s="258"/>
      <c r="C66" s="259"/>
      <c r="D66" s="246" t="s">
        <v>64</v>
      </c>
      <c r="E66" s="247"/>
      <c r="F66" s="245"/>
      <c r="G66" s="28"/>
      <c r="H66" s="28"/>
    </row>
    <row r="67" spans="1:8" x14ac:dyDescent="0.3">
      <c r="A67" s="28"/>
      <c r="B67" s="239" t="s">
        <v>216</v>
      </c>
      <c r="C67" s="239"/>
      <c r="D67" s="240" t="s">
        <v>223</v>
      </c>
      <c r="E67" s="241"/>
      <c r="F67" s="195">
        <v>400000</v>
      </c>
      <c r="G67" s="28"/>
      <c r="H67" s="28"/>
    </row>
    <row r="68" spans="1:8" x14ac:dyDescent="0.3">
      <c r="A68" s="28"/>
      <c r="B68" s="239" t="s">
        <v>218</v>
      </c>
      <c r="C68" s="239"/>
      <c r="D68" s="240" t="s">
        <v>217</v>
      </c>
      <c r="E68" s="241"/>
      <c r="F68" s="195">
        <v>840000</v>
      </c>
      <c r="G68" s="28"/>
      <c r="H68" s="28"/>
    </row>
    <row r="69" spans="1:8" x14ac:dyDescent="0.3">
      <c r="A69" s="28"/>
      <c r="B69" s="239" t="s">
        <v>199</v>
      </c>
      <c r="C69" s="239"/>
      <c r="D69" s="240" t="s">
        <v>219</v>
      </c>
      <c r="E69" s="241"/>
      <c r="F69" s="195">
        <v>95550.75</v>
      </c>
      <c r="G69" s="28"/>
      <c r="H69" s="28"/>
    </row>
    <row r="70" spans="1:8" x14ac:dyDescent="0.3">
      <c r="A70" s="28"/>
      <c r="B70" s="239" t="s">
        <v>200</v>
      </c>
      <c r="C70" s="239"/>
      <c r="D70" s="240" t="s">
        <v>220</v>
      </c>
      <c r="E70" s="241"/>
      <c r="F70" s="195">
        <v>244565</v>
      </c>
      <c r="G70" s="28"/>
      <c r="H70" s="28"/>
    </row>
    <row r="71" spans="1:8" x14ac:dyDescent="0.3">
      <c r="A71" s="28"/>
      <c r="B71" s="239" t="s">
        <v>201</v>
      </c>
      <c r="C71" s="239"/>
      <c r="D71" s="240" t="s">
        <v>221</v>
      </c>
      <c r="E71" s="241"/>
      <c r="F71" s="195">
        <v>343454</v>
      </c>
      <c r="G71" s="28"/>
      <c r="H71" s="28"/>
    </row>
    <row r="72" spans="1:8" x14ac:dyDescent="0.3">
      <c r="A72" s="28"/>
      <c r="B72" s="239" t="s">
        <v>202</v>
      </c>
      <c r="C72" s="239"/>
      <c r="D72" s="240" t="s">
        <v>222</v>
      </c>
      <c r="E72" s="241"/>
      <c r="F72" s="195">
        <v>315000</v>
      </c>
      <c r="G72" s="28"/>
      <c r="H72" s="28"/>
    </row>
    <row r="73" spans="1:8" x14ac:dyDescent="0.3">
      <c r="A73" s="28"/>
      <c r="B73" s="239"/>
      <c r="C73" s="239"/>
      <c r="D73" s="240"/>
      <c r="E73" s="241"/>
      <c r="F73" s="195"/>
      <c r="G73" s="28"/>
      <c r="H73" s="28"/>
    </row>
    <row r="74" spans="1:8" x14ac:dyDescent="0.3">
      <c r="A74" s="28"/>
      <c r="B74" s="239"/>
      <c r="C74" s="239"/>
      <c r="D74" s="240"/>
      <c r="E74" s="241"/>
      <c r="F74" s="196"/>
      <c r="G74" s="28"/>
      <c r="H74" s="28"/>
    </row>
    <row r="75" spans="1:8" ht="15" thickBot="1" x14ac:dyDescent="0.35">
      <c r="A75" s="28"/>
      <c r="B75" s="239"/>
      <c r="C75" s="239"/>
      <c r="D75" s="240"/>
      <c r="E75" s="241"/>
      <c r="F75" s="197"/>
      <c r="G75" s="28"/>
      <c r="H75" s="28"/>
    </row>
    <row r="76" spans="1:8" ht="15" thickTop="1" x14ac:dyDescent="0.3">
      <c r="A76" s="28"/>
      <c r="B76" s="114"/>
      <c r="C76" s="111"/>
      <c r="D76" s="111"/>
      <c r="E76" s="136" t="s">
        <v>59</v>
      </c>
      <c r="F76" s="182">
        <f>SUM(F67:F75)</f>
        <v>2238569.75</v>
      </c>
      <c r="G76" s="28"/>
      <c r="H76" s="28"/>
    </row>
    <row r="77" spans="1:8" x14ac:dyDescent="0.3">
      <c r="A77" s="28"/>
      <c r="G77" s="28"/>
      <c r="H77" s="28"/>
    </row>
    <row r="78" spans="1:8" ht="20.100000000000001" customHeight="1" x14ac:dyDescent="0.3">
      <c r="A78" s="10"/>
      <c r="B78" s="255" t="s">
        <v>65</v>
      </c>
      <c r="C78" s="255"/>
      <c r="D78" s="105"/>
      <c r="E78" s="106"/>
      <c r="F78" s="106"/>
      <c r="G78" s="106"/>
      <c r="H78" s="24"/>
    </row>
    <row r="79" spans="1:8" x14ac:dyDescent="0.3">
      <c r="A79" s="10"/>
      <c r="B79" s="256" t="s">
        <v>66</v>
      </c>
      <c r="C79" s="257"/>
      <c r="D79" s="242" t="s">
        <v>62</v>
      </c>
      <c r="E79" s="243"/>
      <c r="F79" s="244" t="s">
        <v>63</v>
      </c>
      <c r="G79" s="24"/>
    </row>
    <row r="80" spans="1:8" x14ac:dyDescent="0.3">
      <c r="A80" s="10"/>
      <c r="B80" s="258"/>
      <c r="C80" s="259"/>
      <c r="D80" s="246" t="s">
        <v>67</v>
      </c>
      <c r="E80" s="247"/>
      <c r="F80" s="245"/>
      <c r="G80" s="24"/>
    </row>
    <row r="81" spans="1:7" ht="15" customHeight="1" x14ac:dyDescent="0.3">
      <c r="A81" s="10"/>
      <c r="B81" s="239" t="s">
        <v>203</v>
      </c>
      <c r="C81" s="239"/>
      <c r="D81" s="240" t="s">
        <v>224</v>
      </c>
      <c r="E81" s="241"/>
      <c r="F81" s="195">
        <v>626770</v>
      </c>
      <c r="G81" s="24"/>
    </row>
    <row r="82" spans="1:7" ht="15" customHeight="1" x14ac:dyDescent="0.3">
      <c r="A82" s="10"/>
      <c r="B82" s="239"/>
      <c r="C82" s="239"/>
      <c r="D82" s="240"/>
      <c r="E82" s="241"/>
      <c r="F82" s="195"/>
      <c r="G82" s="24"/>
    </row>
    <row r="83" spans="1:7" ht="15" customHeight="1" x14ac:dyDescent="0.3">
      <c r="A83" s="10"/>
      <c r="B83" s="239"/>
      <c r="C83" s="239"/>
      <c r="D83" s="240"/>
      <c r="E83" s="241"/>
      <c r="F83" s="195"/>
      <c r="G83" s="24"/>
    </row>
    <row r="84" spans="1:7" ht="15" customHeight="1" x14ac:dyDescent="0.3">
      <c r="A84" s="10"/>
      <c r="B84" s="239"/>
      <c r="C84" s="239"/>
      <c r="D84" s="240"/>
      <c r="E84" s="241"/>
      <c r="F84" s="195"/>
      <c r="G84" s="24"/>
    </row>
    <row r="85" spans="1:7" ht="15" customHeight="1" x14ac:dyDescent="0.3">
      <c r="A85" s="10"/>
      <c r="B85" s="239"/>
      <c r="C85" s="239"/>
      <c r="D85" s="240"/>
      <c r="E85" s="241"/>
      <c r="F85" s="195"/>
      <c r="G85" s="24"/>
    </row>
    <row r="86" spans="1:7" ht="15" customHeight="1" x14ac:dyDescent="0.3">
      <c r="A86" s="10"/>
      <c r="B86" s="239"/>
      <c r="C86" s="239"/>
      <c r="D86" s="240"/>
      <c r="E86" s="241"/>
      <c r="F86" s="195"/>
      <c r="G86" s="24"/>
    </row>
    <row r="87" spans="1:7" ht="13.05" customHeight="1" x14ac:dyDescent="0.3">
      <c r="A87" s="10"/>
      <c r="B87" s="239"/>
      <c r="C87" s="239"/>
      <c r="D87" s="240"/>
      <c r="E87" s="241"/>
      <c r="F87" s="195"/>
      <c r="G87" s="24"/>
    </row>
    <row r="88" spans="1:7" ht="13.05" customHeight="1" x14ac:dyDescent="0.3">
      <c r="A88" s="10"/>
      <c r="B88" s="239"/>
      <c r="C88" s="239"/>
      <c r="D88" s="240"/>
      <c r="E88" s="241"/>
      <c r="F88" s="195"/>
      <c r="G88" s="24"/>
    </row>
    <row r="89" spans="1:7" ht="13.5" customHeight="1" thickBot="1" x14ac:dyDescent="0.35">
      <c r="A89" s="10"/>
      <c r="B89" s="239"/>
      <c r="C89" s="239"/>
      <c r="D89" s="240"/>
      <c r="E89" s="241"/>
      <c r="F89" s="198"/>
      <c r="G89" s="24"/>
    </row>
    <row r="90" spans="1:7" ht="15" customHeight="1" thickTop="1" x14ac:dyDescent="0.3">
      <c r="A90" s="10"/>
      <c r="B90" s="114"/>
      <c r="C90" s="111"/>
      <c r="D90" s="111"/>
      <c r="E90" s="136" t="s">
        <v>59</v>
      </c>
      <c r="F90" s="178">
        <f>SUM(F81:F89)</f>
        <v>626770</v>
      </c>
      <c r="G90" s="24"/>
    </row>
  </sheetData>
  <sheetProtection algorithmName="SHA-512" hashValue="BpNpbrZf/NSAWSJ5hSgJ4Q/yIcacKDkXpm84xKIpoF6K6HewlWrWr+zt5VSwm3h3VR0jCMkgHiS3F3hoNcZJ0A==" saltValue="2tw7BUPp94SeoOi6QW4nsQ==" spinCount="100000" sheet="1" objects="1" scenarios="1"/>
  <mergeCells count="51">
    <mergeCell ref="B78:C78"/>
    <mergeCell ref="B79:C80"/>
    <mergeCell ref="B82:C82"/>
    <mergeCell ref="B83:C83"/>
    <mergeCell ref="B84:C84"/>
    <mergeCell ref="B81:C81"/>
    <mergeCell ref="B85:C85"/>
    <mergeCell ref="B86:C86"/>
    <mergeCell ref="B87:C87"/>
    <mergeCell ref="B88:C88"/>
    <mergeCell ref="B89:C89"/>
    <mergeCell ref="D87:E87"/>
    <mergeCell ref="D88:E88"/>
    <mergeCell ref="D89:E89"/>
    <mergeCell ref="C62:D62"/>
    <mergeCell ref="F2:G2"/>
    <mergeCell ref="F3:G3"/>
    <mergeCell ref="B5:G5"/>
    <mergeCell ref="B8:C8"/>
    <mergeCell ref="B67:C67"/>
    <mergeCell ref="D67:E67"/>
    <mergeCell ref="B73:C73"/>
    <mergeCell ref="D73:E73"/>
    <mergeCell ref="D74:E74"/>
    <mergeCell ref="B74:C74"/>
    <mergeCell ref="B64:C64"/>
    <mergeCell ref="B65:C66"/>
    <mergeCell ref="D65:E65"/>
    <mergeCell ref="F65:F66"/>
    <mergeCell ref="D66:E66"/>
    <mergeCell ref="D85:E85"/>
    <mergeCell ref="D86:E86"/>
    <mergeCell ref="D81:E81"/>
    <mergeCell ref="D84:E84"/>
    <mergeCell ref="F79:F80"/>
    <mergeCell ref="D79:E79"/>
    <mergeCell ref="D80:E80"/>
    <mergeCell ref="D82:E82"/>
    <mergeCell ref="D83:E83"/>
    <mergeCell ref="B75:C75"/>
    <mergeCell ref="D75:E75"/>
    <mergeCell ref="B68:C68"/>
    <mergeCell ref="D68:E68"/>
    <mergeCell ref="B69:C69"/>
    <mergeCell ref="D69:E69"/>
    <mergeCell ref="B70:C70"/>
    <mergeCell ref="D70:E70"/>
    <mergeCell ref="B71:C71"/>
    <mergeCell ref="D71:E71"/>
    <mergeCell ref="B72:C72"/>
    <mergeCell ref="D72:E72"/>
  </mergeCells>
  <pageMargins left="0.25" right="0.25" top="0.75" bottom="0.75" header="0.3" footer="0.3"/>
  <pageSetup scale="50" fitToHeight="0" orientation="landscape" horizontalDpi="1200" verticalDpi="1200" r:id="rId1"/>
  <ignoredErrors>
    <ignoredError sqref="C12:D15 D16:D61 C16:C58 C59:C6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7544E-E32D-4212-80EC-AB90C8CB85EC}">
  <dimension ref="A1:Q86"/>
  <sheetViews>
    <sheetView showGridLines="0" zoomScale="86" zoomScaleNormal="86" workbookViewId="0">
      <selection activeCell="F2" sqref="F2:G2"/>
    </sheetView>
  </sheetViews>
  <sheetFormatPr defaultColWidth="9.21875" defaultRowHeight="14.4" x14ac:dyDescent="0.3"/>
  <cols>
    <col min="1" max="1" width="4.77734375" style="16" customWidth="1"/>
    <col min="2" max="2" width="49.5546875" style="16" customWidth="1"/>
    <col min="3" max="4" width="19.5546875" style="16" customWidth="1"/>
    <col min="5" max="6" width="23.5546875" style="16" customWidth="1"/>
    <col min="7" max="7" width="25.5546875" style="16" customWidth="1"/>
    <col min="8" max="8" width="23.5546875" style="16" customWidth="1"/>
    <col min="9" max="15" width="23.5546875" style="5" customWidth="1"/>
    <col min="16" max="19" width="23.5546875" style="16" customWidth="1"/>
    <col min="20" max="20" width="22.5546875" style="16" customWidth="1"/>
    <col min="21" max="22" width="25.5546875" style="16" customWidth="1"/>
    <col min="23" max="23" width="15.21875" style="16" bestFit="1" customWidth="1"/>
    <col min="24" max="16384" width="9.21875" style="16"/>
  </cols>
  <sheetData>
    <row r="1" spans="1:17" s="11" customFormat="1" ht="16.8" x14ac:dyDescent="0.3">
      <c r="A1" s="83" t="s">
        <v>3</v>
      </c>
      <c r="B1" s="10"/>
      <c r="C1" s="10"/>
      <c r="D1" s="10"/>
      <c r="E1" s="10"/>
      <c r="F1" s="10"/>
      <c r="G1" s="10"/>
      <c r="H1" s="10"/>
      <c r="I1" s="5"/>
      <c r="J1" s="5"/>
      <c r="K1" s="5"/>
      <c r="L1" s="5"/>
      <c r="M1" s="5"/>
      <c r="N1" s="5"/>
      <c r="O1" s="5"/>
    </row>
    <row r="2" spans="1:17" s="11" customFormat="1" ht="15" customHeight="1" x14ac:dyDescent="0.3">
      <c r="A2" s="83" t="s">
        <v>1</v>
      </c>
      <c r="B2" s="10"/>
      <c r="C2" s="10"/>
      <c r="D2" s="10"/>
      <c r="E2" s="10"/>
      <c r="F2" s="221" t="str">
        <f>IF('Cost Proposal Summary'!E2="","",'Cost Proposal Summary'!E2)</f>
        <v>Gainwell Technologies</v>
      </c>
      <c r="G2" s="221"/>
      <c r="H2" s="5"/>
      <c r="I2" s="5"/>
      <c r="J2" s="5"/>
      <c r="K2" s="5"/>
      <c r="L2" s="5"/>
      <c r="M2" s="5"/>
      <c r="N2" s="5"/>
    </row>
    <row r="3" spans="1:17" s="11" customFormat="1" ht="16.5" customHeight="1" x14ac:dyDescent="0.3">
      <c r="A3" s="12" t="s">
        <v>68</v>
      </c>
      <c r="B3" s="10"/>
      <c r="C3" s="10"/>
      <c r="D3" s="10"/>
      <c r="E3" s="10"/>
      <c r="F3" s="222" t="s">
        <v>6</v>
      </c>
      <c r="G3" s="222"/>
      <c r="H3" s="5"/>
      <c r="I3" s="5"/>
      <c r="J3" s="5"/>
      <c r="K3" s="5"/>
      <c r="L3" s="5"/>
      <c r="M3" s="5"/>
      <c r="N3" s="5"/>
    </row>
    <row r="4" spans="1:17" s="11" customFormat="1" x14ac:dyDescent="0.3">
      <c r="A4" s="14"/>
      <c r="B4" s="14"/>
      <c r="C4" s="14"/>
      <c r="D4" s="15"/>
      <c r="E4" s="15"/>
      <c r="F4" s="15"/>
      <c r="G4" s="15"/>
      <c r="H4" s="15"/>
      <c r="I4" s="5"/>
      <c r="J4" s="5"/>
      <c r="K4" s="5"/>
      <c r="L4" s="5"/>
      <c r="M4" s="5"/>
      <c r="N4" s="5"/>
      <c r="O4" s="5"/>
    </row>
    <row r="5" spans="1:17" ht="87.6" customHeight="1" x14ac:dyDescent="0.3">
      <c r="B5" s="252" t="s">
        <v>69</v>
      </c>
      <c r="C5" s="252"/>
      <c r="D5" s="252"/>
      <c r="E5" s="252"/>
      <c r="F5" s="252"/>
      <c r="G5" s="252"/>
      <c r="H5" s="24"/>
    </row>
    <row r="7" spans="1:17" s="18" customFormat="1" ht="18.75" customHeight="1" x14ac:dyDescent="0.3">
      <c r="A7" s="134" t="s">
        <v>70</v>
      </c>
      <c r="I7" s="19"/>
      <c r="J7" s="19"/>
      <c r="K7" s="19"/>
      <c r="L7" s="19"/>
      <c r="M7" s="19"/>
      <c r="N7" s="19"/>
      <c r="O7" s="19"/>
    </row>
    <row r="8" spans="1:17" ht="41.4" x14ac:dyDescent="0.3">
      <c r="A8" s="20" t="s">
        <v>39</v>
      </c>
      <c r="B8" s="135" t="s">
        <v>56</v>
      </c>
      <c r="C8" s="191" t="s">
        <v>38</v>
      </c>
      <c r="D8" s="191" t="s">
        <v>71</v>
      </c>
      <c r="E8" s="191" t="s">
        <v>72</v>
      </c>
      <c r="F8" s="191" t="s">
        <v>73</v>
      </c>
      <c r="G8" s="191" t="s">
        <v>74</v>
      </c>
      <c r="I8" s="16"/>
      <c r="J8" s="16"/>
      <c r="P8" s="5"/>
      <c r="Q8" s="5"/>
    </row>
    <row r="9" spans="1:17" x14ac:dyDescent="0.3">
      <c r="A9" s="21">
        <v>1</v>
      </c>
      <c r="B9" s="97" t="str">
        <f>'Staffing Rates'!C10</f>
        <v>Chief Executive Officer</v>
      </c>
      <c r="C9" s="96">
        <f>'Staffing Rates'!H10</f>
        <v>358.8</v>
      </c>
      <c r="D9" s="116">
        <v>0</v>
      </c>
      <c r="E9" s="96">
        <f>C9*D9</f>
        <v>0</v>
      </c>
      <c r="F9" s="96">
        <f>C9*D9*12</f>
        <v>0</v>
      </c>
      <c r="G9" s="91">
        <f>C9*D9*48</f>
        <v>0</v>
      </c>
      <c r="I9" s="16"/>
      <c r="J9" s="16"/>
      <c r="P9" s="5"/>
      <c r="Q9" s="5"/>
    </row>
    <row r="10" spans="1:17" x14ac:dyDescent="0.3">
      <c r="A10" s="21">
        <v>2</v>
      </c>
      <c r="B10" s="97" t="str">
        <f>'Staffing Rates'!C11</f>
        <v>Chief Financial Officer</v>
      </c>
      <c r="C10" s="96">
        <f>'Staffing Rates'!H11</f>
        <v>173.24</v>
      </c>
      <c r="D10" s="116">
        <v>0</v>
      </c>
      <c r="E10" s="96">
        <f t="shared" ref="E10:E22" si="0">C10*D10</f>
        <v>0</v>
      </c>
      <c r="F10" s="96">
        <f t="shared" ref="F10:F22" si="1">C10*D10*12</f>
        <v>0</v>
      </c>
      <c r="G10" s="91">
        <f t="shared" ref="G10:G22" si="2">C10*D10*48</f>
        <v>0</v>
      </c>
      <c r="I10" s="16"/>
      <c r="J10" s="16"/>
      <c r="P10" s="5"/>
      <c r="Q10" s="5"/>
    </row>
    <row r="11" spans="1:17" x14ac:dyDescent="0.3">
      <c r="A11" s="21">
        <v>3</v>
      </c>
      <c r="B11" s="97" t="str">
        <f>'Staffing Rates'!C12</f>
        <v>Account Manager</v>
      </c>
      <c r="C11" s="96">
        <f>'Staffing Rates'!H12</f>
        <v>293.56</v>
      </c>
      <c r="D11" s="116">
        <v>0</v>
      </c>
      <c r="E11" s="96">
        <f t="shared" si="0"/>
        <v>0</v>
      </c>
      <c r="F11" s="96">
        <f t="shared" si="1"/>
        <v>0</v>
      </c>
      <c r="G11" s="91">
        <f t="shared" si="2"/>
        <v>0</v>
      </c>
      <c r="I11" s="16"/>
      <c r="J11" s="16"/>
      <c r="P11" s="5"/>
      <c r="Q11" s="5"/>
    </row>
    <row r="12" spans="1:17" x14ac:dyDescent="0.3">
      <c r="A12" s="21">
        <v>4</v>
      </c>
      <c r="B12" s="97" t="str">
        <f>'Staffing Rates'!C13</f>
        <v>Compliance Officer</v>
      </c>
      <c r="C12" s="96">
        <f>'Staffing Rates'!H13</f>
        <v>178.81</v>
      </c>
      <c r="D12" s="116">
        <v>0</v>
      </c>
      <c r="E12" s="96">
        <f t="shared" si="0"/>
        <v>0</v>
      </c>
      <c r="F12" s="96">
        <f t="shared" si="1"/>
        <v>0</v>
      </c>
      <c r="G12" s="91">
        <f t="shared" si="2"/>
        <v>0</v>
      </c>
      <c r="I12" s="16"/>
      <c r="J12" s="16"/>
      <c r="P12" s="5"/>
      <c r="Q12" s="5"/>
    </row>
    <row r="13" spans="1:17" x14ac:dyDescent="0.3">
      <c r="A13" s="21">
        <v>5</v>
      </c>
      <c r="B13" s="97" t="str">
        <f>'Staffing Rates'!C14</f>
        <v>Member Services Manager</v>
      </c>
      <c r="C13" s="96">
        <f>'Staffing Rates'!H14</f>
        <v>182.26</v>
      </c>
      <c r="D13" s="116">
        <v>0</v>
      </c>
      <c r="E13" s="96">
        <f t="shared" si="0"/>
        <v>0</v>
      </c>
      <c r="F13" s="96">
        <f t="shared" si="1"/>
        <v>0</v>
      </c>
      <c r="G13" s="91">
        <f t="shared" si="2"/>
        <v>0</v>
      </c>
      <c r="I13" s="16"/>
      <c r="J13" s="16"/>
      <c r="P13" s="5"/>
      <c r="Q13" s="5"/>
    </row>
    <row r="14" spans="1:17" x14ac:dyDescent="0.3">
      <c r="A14" s="21">
        <v>6</v>
      </c>
      <c r="B14" s="97" t="str">
        <f>'Staffing Rates'!C15</f>
        <v>Provider Services Manager</v>
      </c>
      <c r="C14" s="96">
        <f>'Staffing Rates'!H15</f>
        <v>182.26</v>
      </c>
      <c r="D14" s="116">
        <v>0</v>
      </c>
      <c r="E14" s="96">
        <f t="shared" si="0"/>
        <v>0</v>
      </c>
      <c r="F14" s="96">
        <f t="shared" si="1"/>
        <v>0</v>
      </c>
      <c r="G14" s="91">
        <f t="shared" si="2"/>
        <v>0</v>
      </c>
      <c r="I14" s="16"/>
      <c r="J14" s="16"/>
      <c r="P14" s="5"/>
      <c r="Q14" s="5"/>
    </row>
    <row r="15" spans="1:17" x14ac:dyDescent="0.3">
      <c r="A15" s="21">
        <v>7</v>
      </c>
      <c r="B15" s="97" t="str">
        <f>'Staffing Rates'!C16</f>
        <v>MMIS Project Manager</v>
      </c>
      <c r="C15" s="96">
        <f>'Staffing Rates'!H16</f>
        <v>196.1</v>
      </c>
      <c r="D15" s="116">
        <v>160</v>
      </c>
      <c r="E15" s="96">
        <f t="shared" si="0"/>
        <v>31376</v>
      </c>
      <c r="F15" s="96">
        <f t="shared" si="1"/>
        <v>376512</v>
      </c>
      <c r="G15" s="91">
        <f t="shared" si="2"/>
        <v>1506048</v>
      </c>
      <c r="I15" s="16"/>
      <c r="J15" s="16"/>
      <c r="P15" s="5"/>
      <c r="Q15" s="5"/>
    </row>
    <row r="16" spans="1:17" x14ac:dyDescent="0.3">
      <c r="A16" s="21">
        <v>8</v>
      </c>
      <c r="B16" s="97" t="str">
        <f>'Staffing Rates'!C17</f>
        <v>Quality Assurance Manager</v>
      </c>
      <c r="C16" s="96">
        <f>'Staffing Rates'!H17</f>
        <v>163.09</v>
      </c>
      <c r="D16" s="116">
        <v>0</v>
      </c>
      <c r="E16" s="96">
        <f t="shared" si="0"/>
        <v>0</v>
      </c>
      <c r="F16" s="96">
        <f t="shared" si="1"/>
        <v>0</v>
      </c>
      <c r="G16" s="91">
        <f t="shared" si="2"/>
        <v>0</v>
      </c>
      <c r="I16" s="16"/>
      <c r="J16" s="16"/>
      <c r="P16" s="5"/>
      <c r="Q16" s="5"/>
    </row>
    <row r="17" spans="1:17" x14ac:dyDescent="0.3">
      <c r="A17" s="21">
        <v>9</v>
      </c>
      <c r="B17" s="97" t="str">
        <f>IF('Staffing Rates'!C18=0, " ",'Staffing Rates'!C18)</f>
        <v>MMIS Data Compliance Manager</v>
      </c>
      <c r="C17" s="96">
        <f>'Staffing Rates'!H18</f>
        <v>193.66</v>
      </c>
      <c r="D17" s="116">
        <v>160</v>
      </c>
      <c r="E17" s="96">
        <f t="shared" si="0"/>
        <v>30985.599999999999</v>
      </c>
      <c r="F17" s="96">
        <f t="shared" si="1"/>
        <v>371827.19999999995</v>
      </c>
      <c r="G17" s="91">
        <f t="shared" si="2"/>
        <v>1487308.7999999998</v>
      </c>
      <c r="I17" s="16"/>
      <c r="J17" s="16"/>
      <c r="P17" s="5"/>
      <c r="Q17" s="5"/>
    </row>
    <row r="18" spans="1:17" x14ac:dyDescent="0.3">
      <c r="A18" s="21">
        <v>10</v>
      </c>
      <c r="B18" s="97" t="str">
        <f>IF('Staffing Rates'!C19=0, " ",'Staffing Rates'!C19)</f>
        <v>MMIS Account Security Officer</v>
      </c>
      <c r="C18" s="96">
        <f>'Staffing Rates'!H19</f>
        <v>145.69</v>
      </c>
      <c r="D18" s="116">
        <v>0</v>
      </c>
      <c r="E18" s="96">
        <f t="shared" si="0"/>
        <v>0</v>
      </c>
      <c r="F18" s="96">
        <f t="shared" si="1"/>
        <v>0</v>
      </c>
      <c r="G18" s="91">
        <f t="shared" si="2"/>
        <v>0</v>
      </c>
      <c r="I18" s="16"/>
      <c r="J18" s="16"/>
      <c r="P18" s="5"/>
      <c r="Q18" s="5"/>
    </row>
    <row r="19" spans="1:17" x14ac:dyDescent="0.3">
      <c r="A19" s="21">
        <v>11</v>
      </c>
      <c r="B19" s="97" t="str">
        <f>IF('Staffing Rates'!C20=0, " ",'Staffing Rates'!C20)</f>
        <v>MMIS Technical Architect</v>
      </c>
      <c r="C19" s="96">
        <f>'Staffing Rates'!H20</f>
        <v>194.35</v>
      </c>
      <c r="D19" s="116">
        <v>120.33</v>
      </c>
      <c r="E19" s="96">
        <f t="shared" si="0"/>
        <v>23386.1355</v>
      </c>
      <c r="F19" s="96">
        <f t="shared" si="1"/>
        <v>280633.62599999999</v>
      </c>
      <c r="G19" s="91">
        <f t="shared" si="2"/>
        <v>1122534.504</v>
      </c>
      <c r="I19" s="16"/>
      <c r="J19" s="16"/>
      <c r="P19" s="5"/>
      <c r="Q19" s="5"/>
    </row>
    <row r="20" spans="1:17" x14ac:dyDescent="0.3">
      <c r="A20" s="21">
        <v>12</v>
      </c>
      <c r="B20" s="97" t="str">
        <f>IF('Staffing Rates'!C21=0, " ",'Staffing Rates'!C21)</f>
        <v>MMIS Business Analyst</v>
      </c>
      <c r="C20" s="96">
        <f>'Staffing Rates'!H21</f>
        <v>98.29</v>
      </c>
      <c r="D20" s="117">
        <v>11.56</v>
      </c>
      <c r="E20" s="96">
        <f t="shared" si="0"/>
        <v>1136.2324000000001</v>
      </c>
      <c r="F20" s="96">
        <f t="shared" si="1"/>
        <v>13634.788800000002</v>
      </c>
      <c r="G20" s="91">
        <f t="shared" si="2"/>
        <v>54539.155200000008</v>
      </c>
      <c r="I20" s="16"/>
      <c r="J20" s="16"/>
      <c r="P20" s="5"/>
      <c r="Q20" s="5"/>
    </row>
    <row r="21" spans="1:17" x14ac:dyDescent="0.3">
      <c r="A21" s="21">
        <v>13</v>
      </c>
      <c r="B21" s="97" t="str">
        <f>IF('Staffing Rates'!C22=0, " ",'Staffing Rates'!C22)</f>
        <v>MMIS Business Analyst - Advanced</v>
      </c>
      <c r="C21" s="96">
        <f>'Staffing Rates'!H22</f>
        <v>112.7</v>
      </c>
      <c r="D21" s="117">
        <v>213.77</v>
      </c>
      <c r="E21" s="96">
        <f t="shared" si="0"/>
        <v>24091.879000000001</v>
      </c>
      <c r="F21" s="96">
        <f t="shared" si="1"/>
        <v>289102.54800000001</v>
      </c>
      <c r="G21" s="91">
        <f t="shared" si="2"/>
        <v>1156410.192</v>
      </c>
      <c r="I21" s="16"/>
      <c r="J21" s="16"/>
      <c r="P21" s="5"/>
      <c r="Q21" s="5"/>
    </row>
    <row r="22" spans="1:17" x14ac:dyDescent="0.3">
      <c r="A22" s="21">
        <v>14</v>
      </c>
      <c r="B22" s="97" t="str">
        <f>IF('Staffing Rates'!C23=0, " ",'Staffing Rates'!C23)</f>
        <v>MMIS Business Analyst - Senior</v>
      </c>
      <c r="C22" s="96">
        <f>'Staffing Rates'!H23</f>
        <v>125.45</v>
      </c>
      <c r="D22" s="117">
        <v>468</v>
      </c>
      <c r="E22" s="96">
        <f t="shared" si="0"/>
        <v>58710.6</v>
      </c>
      <c r="F22" s="96">
        <f t="shared" si="1"/>
        <v>704527.2</v>
      </c>
      <c r="G22" s="91">
        <f t="shared" si="2"/>
        <v>2818108.8</v>
      </c>
      <c r="I22" s="16"/>
      <c r="J22" s="16"/>
      <c r="P22" s="5"/>
      <c r="Q22" s="5"/>
    </row>
    <row r="23" spans="1:17" x14ac:dyDescent="0.3">
      <c r="A23" s="21">
        <v>15</v>
      </c>
      <c r="B23" s="97" t="str">
        <f>IF('Staffing Rates'!C24=0, " ",'Staffing Rates'!C24)</f>
        <v>MMIS Claims Manager</v>
      </c>
      <c r="C23" s="96">
        <f>'Staffing Rates'!H24</f>
        <v>182.26</v>
      </c>
      <c r="D23" s="117">
        <v>0</v>
      </c>
      <c r="E23" s="96">
        <f t="shared" ref="E23:E58" si="3">C23*D23</f>
        <v>0</v>
      </c>
      <c r="F23" s="96">
        <f t="shared" ref="F23:F58" si="4">C23*D23*12</f>
        <v>0</v>
      </c>
      <c r="G23" s="91">
        <f t="shared" ref="G23:G58" si="5">C23*D23*48</f>
        <v>0</v>
      </c>
      <c r="I23" s="16"/>
      <c r="J23" s="16"/>
      <c r="P23" s="5"/>
      <c r="Q23" s="5"/>
    </row>
    <row r="24" spans="1:17" x14ac:dyDescent="0.3">
      <c r="A24" s="21">
        <v>16</v>
      </c>
      <c r="B24" s="97" t="str">
        <f>IF('Staffing Rates'!C25=0, " ",'Staffing Rates'!C25)</f>
        <v>MMIS Clerk/Service Desk Agent</v>
      </c>
      <c r="C24" s="96">
        <f>'Staffing Rates'!H25</f>
        <v>45.43</v>
      </c>
      <c r="D24" s="117">
        <v>0</v>
      </c>
      <c r="E24" s="96">
        <f t="shared" si="3"/>
        <v>0</v>
      </c>
      <c r="F24" s="96">
        <f t="shared" si="4"/>
        <v>0</v>
      </c>
      <c r="G24" s="91">
        <f t="shared" si="5"/>
        <v>0</v>
      </c>
      <c r="I24" s="16"/>
      <c r="J24" s="16"/>
      <c r="P24" s="5"/>
      <c r="Q24" s="5"/>
    </row>
    <row r="25" spans="1:17" x14ac:dyDescent="0.3">
      <c r="A25" s="21">
        <v>17</v>
      </c>
      <c r="B25" s="97" t="str">
        <f>IF('Staffing Rates'!C26=0, " ",'Staffing Rates'!C26)</f>
        <v>MMIS Clerk/Service Desk Agent - Advanced</v>
      </c>
      <c r="C25" s="96">
        <f>'Staffing Rates'!H26</f>
        <v>55.45</v>
      </c>
      <c r="D25" s="117">
        <v>0</v>
      </c>
      <c r="E25" s="96">
        <f t="shared" si="3"/>
        <v>0</v>
      </c>
      <c r="F25" s="96">
        <f t="shared" si="4"/>
        <v>0</v>
      </c>
      <c r="G25" s="91">
        <f t="shared" si="5"/>
        <v>0</v>
      </c>
      <c r="I25" s="16"/>
      <c r="J25" s="16"/>
      <c r="P25" s="5"/>
      <c r="Q25" s="5"/>
    </row>
    <row r="26" spans="1:17" x14ac:dyDescent="0.3">
      <c r="A26" s="21">
        <v>18</v>
      </c>
      <c r="B26" s="97" t="str">
        <f>IF('Staffing Rates'!C27=0, " ",'Staffing Rates'!C27)</f>
        <v>MMIS Clerk/Service Desk Agent - Senior</v>
      </c>
      <c r="C26" s="96">
        <f>'Staffing Rates'!H27</f>
        <v>60.13</v>
      </c>
      <c r="D26" s="117">
        <v>0</v>
      </c>
      <c r="E26" s="96">
        <f t="shared" si="3"/>
        <v>0</v>
      </c>
      <c r="F26" s="96">
        <f t="shared" si="4"/>
        <v>0</v>
      </c>
      <c r="G26" s="91">
        <f t="shared" si="5"/>
        <v>0</v>
      </c>
      <c r="I26" s="16"/>
      <c r="J26" s="16"/>
      <c r="P26" s="5"/>
      <c r="Q26" s="5"/>
    </row>
    <row r="27" spans="1:17" x14ac:dyDescent="0.3">
      <c r="A27" s="21">
        <v>19</v>
      </c>
      <c r="B27" s="97" t="str">
        <f>IF('Staffing Rates'!C28=0, " ",'Staffing Rates'!C28)</f>
        <v>MMIS Database Administrator</v>
      </c>
      <c r="C27" s="96">
        <f>'Staffing Rates'!H28</f>
        <v>107.37</v>
      </c>
      <c r="D27" s="117">
        <v>152</v>
      </c>
      <c r="E27" s="96">
        <f t="shared" si="3"/>
        <v>16320.240000000002</v>
      </c>
      <c r="F27" s="96">
        <f t="shared" si="4"/>
        <v>195842.88</v>
      </c>
      <c r="G27" s="91">
        <f t="shared" si="5"/>
        <v>783371.52</v>
      </c>
      <c r="I27" s="16"/>
      <c r="J27" s="16"/>
      <c r="P27" s="5"/>
      <c r="Q27" s="5"/>
    </row>
    <row r="28" spans="1:17" x14ac:dyDescent="0.3">
      <c r="A28" s="21">
        <v>20</v>
      </c>
      <c r="B28" s="97" t="str">
        <f>IF('Staffing Rates'!C29=0, " ",'Staffing Rates'!C29)</f>
        <v>MMIS Insurance Operations Analyst</v>
      </c>
      <c r="C28" s="96">
        <f>'Staffing Rates'!H29</f>
        <v>68.540000000000006</v>
      </c>
      <c r="D28" s="117">
        <v>0</v>
      </c>
      <c r="E28" s="96">
        <f t="shared" si="3"/>
        <v>0</v>
      </c>
      <c r="F28" s="96">
        <f t="shared" si="4"/>
        <v>0</v>
      </c>
      <c r="G28" s="91">
        <f t="shared" si="5"/>
        <v>0</v>
      </c>
      <c r="I28" s="16"/>
      <c r="J28" s="16"/>
      <c r="P28" s="5"/>
      <c r="Q28" s="5"/>
    </row>
    <row r="29" spans="1:17" x14ac:dyDescent="0.3">
      <c r="A29" s="21">
        <v>21</v>
      </c>
      <c r="B29" s="97" t="str">
        <f>IF('Staffing Rates'!C30=0, " ",'Staffing Rates'!C30)</f>
        <v>MMIS Insurance Operations Analyst - Advanced</v>
      </c>
      <c r="C29" s="96">
        <f>'Staffing Rates'!H30</f>
        <v>78.83</v>
      </c>
      <c r="D29" s="117">
        <v>0</v>
      </c>
      <c r="E29" s="96">
        <f t="shared" si="3"/>
        <v>0</v>
      </c>
      <c r="F29" s="96">
        <f t="shared" si="4"/>
        <v>0</v>
      </c>
      <c r="G29" s="91">
        <f t="shared" si="5"/>
        <v>0</v>
      </c>
      <c r="I29" s="16"/>
      <c r="J29" s="16"/>
      <c r="P29" s="5"/>
      <c r="Q29" s="5"/>
    </row>
    <row r="30" spans="1:17" x14ac:dyDescent="0.3">
      <c r="A30" s="21">
        <v>22</v>
      </c>
      <c r="B30" s="97" t="str">
        <f>IF('Staffing Rates'!C31=0, " ",'Staffing Rates'!C31)</f>
        <v>MMIS Insurance Operations Analyst - Senior</v>
      </c>
      <c r="C30" s="96">
        <f>'Staffing Rates'!H31</f>
        <v>121.86</v>
      </c>
      <c r="D30" s="117">
        <v>208</v>
      </c>
      <c r="E30" s="96">
        <f t="shared" si="3"/>
        <v>25346.880000000001</v>
      </c>
      <c r="F30" s="96">
        <f t="shared" si="4"/>
        <v>304162.56</v>
      </c>
      <c r="G30" s="91">
        <f t="shared" si="5"/>
        <v>1216650.24</v>
      </c>
      <c r="I30" s="16"/>
      <c r="J30" s="16"/>
      <c r="P30" s="5"/>
      <c r="Q30" s="5"/>
    </row>
    <row r="31" spans="1:17" x14ac:dyDescent="0.3">
      <c r="A31" s="21">
        <v>23</v>
      </c>
      <c r="B31" s="97" t="str">
        <f>IF('Staffing Rates'!C32=0, " ",'Staffing Rates'!C32)</f>
        <v>MMIS Insurance Operations - Manager</v>
      </c>
      <c r="C31" s="96">
        <f>'Staffing Rates'!H32</f>
        <v>146.08000000000001</v>
      </c>
      <c r="D31" s="117">
        <v>0</v>
      </c>
      <c r="E31" s="96">
        <f t="shared" si="3"/>
        <v>0</v>
      </c>
      <c r="F31" s="96">
        <f t="shared" si="4"/>
        <v>0</v>
      </c>
      <c r="G31" s="91">
        <f t="shared" si="5"/>
        <v>0</v>
      </c>
      <c r="I31" s="16"/>
      <c r="J31" s="16"/>
      <c r="P31" s="5"/>
      <c r="Q31" s="5"/>
    </row>
    <row r="32" spans="1:17" x14ac:dyDescent="0.3">
      <c r="A32" s="21">
        <v>24</v>
      </c>
      <c r="B32" s="97" t="str">
        <f>IF('Staffing Rates'!C33=0, " ",'Staffing Rates'!C33)</f>
        <v>MMIS Infrastructure Administrator</v>
      </c>
      <c r="C32" s="96">
        <f>'Staffing Rates'!H33</f>
        <v>114.66</v>
      </c>
      <c r="D32" s="117">
        <v>187.2</v>
      </c>
      <c r="E32" s="96">
        <f t="shared" si="3"/>
        <v>21464.351999999999</v>
      </c>
      <c r="F32" s="96">
        <f t="shared" si="4"/>
        <v>257572.22399999999</v>
      </c>
      <c r="G32" s="91">
        <f t="shared" si="5"/>
        <v>1030288.8959999999</v>
      </c>
      <c r="I32" s="16"/>
      <c r="J32" s="16"/>
      <c r="P32" s="5"/>
      <c r="Q32" s="5"/>
    </row>
    <row r="33" spans="1:17" x14ac:dyDescent="0.3">
      <c r="A33" s="21">
        <v>25</v>
      </c>
      <c r="B33" s="97" t="str">
        <f>IF('Staffing Rates'!C34=0, " ",'Staffing Rates'!C34)</f>
        <v>MMIS Business Services - Manager</v>
      </c>
      <c r="C33" s="96">
        <f>'Staffing Rates'!H34</f>
        <v>204.63</v>
      </c>
      <c r="D33" s="117">
        <v>0</v>
      </c>
      <c r="E33" s="96">
        <f t="shared" si="3"/>
        <v>0</v>
      </c>
      <c r="F33" s="96">
        <f t="shared" si="4"/>
        <v>0</v>
      </c>
      <c r="G33" s="91">
        <f t="shared" si="5"/>
        <v>0</v>
      </c>
      <c r="I33" s="16"/>
      <c r="J33" s="16"/>
      <c r="P33" s="5"/>
      <c r="Q33" s="5"/>
    </row>
    <row r="34" spans="1:17" x14ac:dyDescent="0.3">
      <c r="A34" s="21">
        <v>26</v>
      </c>
      <c r="B34" s="97" t="str">
        <f>IF('Staffing Rates'!C35=0, " ",'Staffing Rates'!C35)</f>
        <v>MMIS Cost Avoidance - Manager</v>
      </c>
      <c r="C34" s="96">
        <f>'Staffing Rates'!H35</f>
        <v>170.49</v>
      </c>
      <c r="D34" s="117">
        <v>0</v>
      </c>
      <c r="E34" s="96">
        <f t="shared" si="3"/>
        <v>0</v>
      </c>
      <c r="F34" s="96">
        <f t="shared" si="4"/>
        <v>0</v>
      </c>
      <c r="G34" s="91">
        <f t="shared" si="5"/>
        <v>0</v>
      </c>
      <c r="I34" s="16"/>
      <c r="J34" s="16"/>
      <c r="P34" s="5"/>
      <c r="Q34" s="5"/>
    </row>
    <row r="35" spans="1:17" x14ac:dyDescent="0.3">
      <c r="A35" s="21">
        <v>27</v>
      </c>
      <c r="B35" s="97" t="str">
        <f>IF('Staffing Rates'!C36=0, " ",'Staffing Rates'!C36)</f>
        <v>MMIS Infrastructure Administrator - Manager</v>
      </c>
      <c r="C35" s="96">
        <f>'Staffing Rates'!H36</f>
        <v>195.94</v>
      </c>
      <c r="D35" s="117">
        <v>152</v>
      </c>
      <c r="E35" s="96">
        <f t="shared" si="3"/>
        <v>29782.880000000001</v>
      </c>
      <c r="F35" s="96">
        <f t="shared" si="4"/>
        <v>357394.56</v>
      </c>
      <c r="G35" s="91">
        <f t="shared" si="5"/>
        <v>1429578.24</v>
      </c>
      <c r="I35" s="16"/>
      <c r="J35" s="16"/>
      <c r="P35" s="5"/>
      <c r="Q35" s="5"/>
    </row>
    <row r="36" spans="1:17" x14ac:dyDescent="0.3">
      <c r="A36" s="21">
        <v>28</v>
      </c>
      <c r="B36" s="97" t="str">
        <f>IF('Staffing Rates'!C37=0, " ",'Staffing Rates'!C37)</f>
        <v>MMIS Systems Operations - Manager</v>
      </c>
      <c r="C36" s="96">
        <f>'Staffing Rates'!H37</f>
        <v>195.13</v>
      </c>
      <c r="D36" s="117">
        <v>152</v>
      </c>
      <c r="E36" s="96">
        <f t="shared" si="3"/>
        <v>29659.759999999998</v>
      </c>
      <c r="F36" s="96">
        <f t="shared" si="4"/>
        <v>355917.12</v>
      </c>
      <c r="G36" s="91">
        <f t="shared" si="5"/>
        <v>1423668.48</v>
      </c>
      <c r="I36" s="16"/>
      <c r="J36" s="16"/>
      <c r="P36" s="5"/>
      <c r="Q36" s="5"/>
    </row>
    <row r="37" spans="1:17" x14ac:dyDescent="0.3">
      <c r="A37" s="21">
        <v>29</v>
      </c>
      <c r="B37" s="97" t="str">
        <f>IF('Staffing Rates'!C38=0, " ",'Staffing Rates'!C38)</f>
        <v>MMIS Technical Delivery - Manager</v>
      </c>
      <c r="C37" s="96">
        <f>'Staffing Rates'!H38</f>
        <v>203.75</v>
      </c>
      <c r="D37" s="117">
        <v>152</v>
      </c>
      <c r="E37" s="96">
        <f t="shared" si="3"/>
        <v>30970</v>
      </c>
      <c r="F37" s="96">
        <f t="shared" si="4"/>
        <v>371640</v>
      </c>
      <c r="G37" s="91">
        <f t="shared" si="5"/>
        <v>1486560</v>
      </c>
      <c r="I37" s="16"/>
      <c r="J37" s="16"/>
      <c r="P37" s="5"/>
      <c r="Q37" s="5"/>
    </row>
    <row r="38" spans="1:17" x14ac:dyDescent="0.3">
      <c r="A38" s="21">
        <v>30</v>
      </c>
      <c r="B38" s="97" t="str">
        <f>IF('Staffing Rates'!C39=0, " ",'Staffing Rates'!C39)</f>
        <v>MMIS Quality Testing - Manager</v>
      </c>
      <c r="C38" s="96">
        <f>'Staffing Rates'!H39</f>
        <v>145.44999999999999</v>
      </c>
      <c r="D38" s="117">
        <v>76</v>
      </c>
      <c r="E38" s="96">
        <f t="shared" si="3"/>
        <v>11054.199999999999</v>
      </c>
      <c r="F38" s="96">
        <f t="shared" si="4"/>
        <v>132650.4</v>
      </c>
      <c r="G38" s="91">
        <f t="shared" si="5"/>
        <v>530601.6</v>
      </c>
      <c r="I38" s="16"/>
      <c r="J38" s="16"/>
      <c r="P38" s="5"/>
      <c r="Q38" s="5"/>
    </row>
    <row r="39" spans="1:17" x14ac:dyDescent="0.3">
      <c r="A39" s="21">
        <v>31</v>
      </c>
      <c r="B39" s="97" t="str">
        <f>IF('Staffing Rates'!C40=0, " ",'Staffing Rates'!C40)</f>
        <v>MMIS Pharmacist</v>
      </c>
      <c r="C39" s="96">
        <f>'Staffing Rates'!H40</f>
        <v>173.24</v>
      </c>
      <c r="D39" s="117">
        <v>0</v>
      </c>
      <c r="E39" s="96">
        <f t="shared" si="3"/>
        <v>0</v>
      </c>
      <c r="F39" s="96">
        <f t="shared" si="4"/>
        <v>0</v>
      </c>
      <c r="G39" s="91">
        <f t="shared" si="5"/>
        <v>0</v>
      </c>
      <c r="I39" s="16"/>
      <c r="J39" s="16"/>
      <c r="P39" s="5"/>
      <c r="Q39" s="5"/>
    </row>
    <row r="40" spans="1:17" x14ac:dyDescent="0.3">
      <c r="A40" s="21">
        <v>32</v>
      </c>
      <c r="B40" s="97" t="str">
        <f>IF('Staffing Rates'!C41=0, " ",'Staffing Rates'!C41)</f>
        <v>MMIS Developer - Advanced</v>
      </c>
      <c r="C40" s="96">
        <f>'Staffing Rates'!H41</f>
        <v>132.02000000000001</v>
      </c>
      <c r="D40" s="117">
        <v>814.67</v>
      </c>
      <c r="E40" s="96">
        <f t="shared" si="3"/>
        <v>107552.7334</v>
      </c>
      <c r="F40" s="96">
        <f t="shared" si="4"/>
        <v>1290632.8007999999</v>
      </c>
      <c r="G40" s="91">
        <f t="shared" si="5"/>
        <v>5162531.2031999994</v>
      </c>
      <c r="I40" s="16"/>
      <c r="J40" s="16"/>
      <c r="P40" s="5"/>
      <c r="Q40" s="5"/>
    </row>
    <row r="41" spans="1:17" x14ac:dyDescent="0.3">
      <c r="A41" s="131">
        <v>33</v>
      </c>
      <c r="B41" s="97" t="str">
        <f>IF('Staffing Rates'!C42=0, " ",'Staffing Rates'!C42)</f>
        <v>MMIS Developer - Senior</v>
      </c>
      <c r="C41" s="130">
        <f>'Staffing Rates'!H42</f>
        <v>145.05000000000001</v>
      </c>
      <c r="D41" s="133">
        <v>1560</v>
      </c>
      <c r="E41" s="96">
        <f t="shared" si="3"/>
        <v>226278.00000000003</v>
      </c>
      <c r="F41" s="96">
        <f t="shared" si="4"/>
        <v>2715336.0000000005</v>
      </c>
      <c r="G41" s="91">
        <f t="shared" si="5"/>
        <v>10861344.000000002</v>
      </c>
      <c r="I41" s="16"/>
      <c r="J41" s="16"/>
      <c r="P41" s="5"/>
      <c r="Q41" s="5"/>
    </row>
    <row r="42" spans="1:17" x14ac:dyDescent="0.3">
      <c r="A42" s="131">
        <v>34</v>
      </c>
      <c r="B42" s="97" t="str">
        <f>IF('Staffing Rates'!C43=0, " ",'Staffing Rates'!C43)</f>
        <v>MMIS Project Coordinator</v>
      </c>
      <c r="C42" s="96">
        <f>'Staffing Rates'!H43</f>
        <v>90.08</v>
      </c>
      <c r="D42" s="132">
        <v>156</v>
      </c>
      <c r="E42" s="96">
        <f t="shared" si="3"/>
        <v>14052.48</v>
      </c>
      <c r="F42" s="96">
        <f t="shared" si="4"/>
        <v>168629.76000000001</v>
      </c>
      <c r="G42" s="91">
        <f t="shared" si="5"/>
        <v>674519.04000000004</v>
      </c>
      <c r="I42" s="16"/>
      <c r="J42" s="16"/>
      <c r="P42" s="5"/>
      <c r="Q42" s="5"/>
    </row>
    <row r="43" spans="1:17" x14ac:dyDescent="0.3">
      <c r="A43" s="131">
        <v>35</v>
      </c>
      <c r="B43" s="97" t="str">
        <f>IF('Staffing Rates'!C44=0, " ",'Staffing Rates'!C44)</f>
        <v>MMIS Technical Project Manager</v>
      </c>
      <c r="C43" s="96">
        <f>'Staffing Rates'!H44</f>
        <v>107.84</v>
      </c>
      <c r="D43" s="117">
        <v>152</v>
      </c>
      <c r="E43" s="96">
        <f t="shared" si="3"/>
        <v>16391.68</v>
      </c>
      <c r="F43" s="96">
        <f t="shared" si="4"/>
        <v>196700.16</v>
      </c>
      <c r="G43" s="91">
        <f t="shared" si="5"/>
        <v>786800.64000000001</v>
      </c>
      <c r="I43" s="16"/>
      <c r="J43" s="16"/>
      <c r="P43" s="5"/>
      <c r="Q43" s="5"/>
    </row>
    <row r="44" spans="1:17" x14ac:dyDescent="0.3">
      <c r="A44" s="131">
        <v>36</v>
      </c>
      <c r="B44" s="97" t="str">
        <f>IF('Staffing Rates'!C45=0, " ",'Staffing Rates'!C45)</f>
        <v>MMIS Technical Project Manager - Advanced</v>
      </c>
      <c r="C44" s="96">
        <f>'Staffing Rates'!H45</f>
        <v>153.24</v>
      </c>
      <c r="D44" s="117">
        <v>0</v>
      </c>
      <c r="E44" s="96">
        <f t="shared" si="3"/>
        <v>0</v>
      </c>
      <c r="F44" s="96">
        <f t="shared" si="4"/>
        <v>0</v>
      </c>
      <c r="G44" s="91">
        <f t="shared" si="5"/>
        <v>0</v>
      </c>
      <c r="I44" s="16"/>
      <c r="J44" s="16"/>
      <c r="P44" s="5"/>
      <c r="Q44" s="5"/>
    </row>
    <row r="45" spans="1:17" x14ac:dyDescent="0.3">
      <c r="A45" s="131">
        <v>37</v>
      </c>
      <c r="B45" s="97" t="str">
        <f>IF('Staffing Rates'!C46=0, " ",'Staffing Rates'!C46)</f>
        <v>MMIS Technical Project Manager - Senior</v>
      </c>
      <c r="C45" s="96">
        <f>'Staffing Rates'!H46</f>
        <v>164.82</v>
      </c>
      <c r="D45" s="117">
        <v>468</v>
      </c>
      <c r="E45" s="96">
        <f t="shared" si="3"/>
        <v>77135.759999999995</v>
      </c>
      <c r="F45" s="96">
        <f t="shared" si="4"/>
        <v>925629.11999999988</v>
      </c>
      <c r="G45" s="91">
        <f t="shared" si="5"/>
        <v>3702516.4799999995</v>
      </c>
      <c r="I45" s="16"/>
      <c r="J45" s="16"/>
      <c r="P45" s="5"/>
      <c r="Q45" s="5"/>
    </row>
    <row r="46" spans="1:17" x14ac:dyDescent="0.3">
      <c r="A46" s="131">
        <v>38</v>
      </c>
      <c r="B46" s="97" t="str">
        <f>IF('Staffing Rates'!C47=0, " ",'Staffing Rates'!C47)</f>
        <v>MMIS Publication/Communication Analyst</v>
      </c>
      <c r="C46" s="96">
        <f>'Staffing Rates'!H47</f>
        <v>103.65</v>
      </c>
      <c r="D46" s="117">
        <v>0</v>
      </c>
      <c r="E46" s="96">
        <f t="shared" si="3"/>
        <v>0</v>
      </c>
      <c r="F46" s="96">
        <f t="shared" si="4"/>
        <v>0</v>
      </c>
      <c r="G46" s="91">
        <f t="shared" si="5"/>
        <v>0</v>
      </c>
      <c r="I46" s="16"/>
      <c r="J46" s="16"/>
      <c r="P46" s="5"/>
      <c r="Q46" s="5"/>
    </row>
    <row r="47" spans="1:17" x14ac:dyDescent="0.3">
      <c r="A47" s="131">
        <v>39</v>
      </c>
      <c r="B47" s="97" t="str">
        <f>IF('Staffing Rates'!C48=0, " ",'Staffing Rates'!C48)</f>
        <v>MMIS Quality Assurance Analyst</v>
      </c>
      <c r="C47" s="96">
        <f>'Staffing Rates'!H48</f>
        <v>111.34</v>
      </c>
      <c r="D47" s="117">
        <v>260</v>
      </c>
      <c r="E47" s="96">
        <f t="shared" si="3"/>
        <v>28948.400000000001</v>
      </c>
      <c r="F47" s="96">
        <f t="shared" si="4"/>
        <v>347380.80000000005</v>
      </c>
      <c r="G47" s="91">
        <f t="shared" si="5"/>
        <v>1389523.2000000002</v>
      </c>
      <c r="I47" s="16"/>
      <c r="J47" s="16"/>
      <c r="P47" s="5"/>
      <c r="Q47" s="5"/>
    </row>
    <row r="48" spans="1:17" x14ac:dyDescent="0.3">
      <c r="A48" s="131">
        <v>40</v>
      </c>
      <c r="B48" s="97" t="str">
        <f>IF('Staffing Rates'!C49=0, " ",'Staffing Rates'!C49)</f>
        <v>MMIS Quality Assurance Analyst - Senior</v>
      </c>
      <c r="C48" s="96">
        <f>'Staffing Rates'!H49</f>
        <v>127.27</v>
      </c>
      <c r="D48" s="117">
        <v>0</v>
      </c>
      <c r="E48" s="96">
        <f t="shared" si="3"/>
        <v>0</v>
      </c>
      <c r="F48" s="96">
        <f t="shared" si="4"/>
        <v>0</v>
      </c>
      <c r="G48" s="91">
        <f t="shared" si="5"/>
        <v>0</v>
      </c>
      <c r="I48" s="16"/>
      <c r="J48" s="16"/>
      <c r="P48" s="5"/>
      <c r="Q48" s="5"/>
    </row>
    <row r="49" spans="1:17" x14ac:dyDescent="0.3">
      <c r="A49" s="131">
        <v>41</v>
      </c>
      <c r="B49" s="97" t="str">
        <f>IF('Staffing Rates'!C50=0, " ",'Staffing Rates'!C50)</f>
        <v>MMIS Quality Assurance Analyst - Advanced</v>
      </c>
      <c r="C49" s="96">
        <f>'Staffing Rates'!H50</f>
        <v>118.37</v>
      </c>
      <c r="D49" s="117">
        <v>0</v>
      </c>
      <c r="E49" s="96">
        <f t="shared" si="3"/>
        <v>0</v>
      </c>
      <c r="F49" s="96">
        <f t="shared" si="4"/>
        <v>0</v>
      </c>
      <c r="G49" s="91">
        <f t="shared" si="5"/>
        <v>0</v>
      </c>
      <c r="I49" s="16"/>
      <c r="J49" s="16"/>
      <c r="P49" s="5"/>
      <c r="Q49" s="5"/>
    </row>
    <row r="50" spans="1:17" x14ac:dyDescent="0.3">
      <c r="A50" s="131">
        <v>42</v>
      </c>
      <c r="B50" s="97" t="str">
        <f>IF('Staffing Rates'!C51=0, " ",'Staffing Rates'!C51)</f>
        <v>MMIS Clerk/Service Desk Agent - Manager</v>
      </c>
      <c r="C50" s="96">
        <f>'Staffing Rates'!H51</f>
        <v>120.53</v>
      </c>
      <c r="D50" s="117">
        <v>0</v>
      </c>
      <c r="E50" s="96">
        <f t="shared" si="3"/>
        <v>0</v>
      </c>
      <c r="F50" s="96">
        <f t="shared" si="4"/>
        <v>0</v>
      </c>
      <c r="G50" s="91">
        <f t="shared" si="5"/>
        <v>0</v>
      </c>
      <c r="I50" s="16"/>
      <c r="J50" s="16"/>
      <c r="P50" s="5"/>
      <c r="Q50" s="5"/>
    </row>
    <row r="51" spans="1:17" x14ac:dyDescent="0.3">
      <c r="A51" s="131">
        <v>43</v>
      </c>
      <c r="B51" s="97" t="str">
        <f>IF('Staffing Rates'!C52=0, " ",'Staffing Rates'!C52)</f>
        <v>MMIS Systems Administrator</v>
      </c>
      <c r="C51" s="96">
        <f>'Staffing Rates'!H52</f>
        <v>72.349999999999994</v>
      </c>
      <c r="D51" s="117">
        <v>260</v>
      </c>
      <c r="E51" s="96">
        <f t="shared" si="3"/>
        <v>18811</v>
      </c>
      <c r="F51" s="96">
        <f t="shared" si="4"/>
        <v>225732</v>
      </c>
      <c r="G51" s="91">
        <f t="shared" si="5"/>
        <v>902928</v>
      </c>
      <c r="I51" s="16"/>
      <c r="J51" s="16"/>
      <c r="P51" s="5"/>
      <c r="Q51" s="5"/>
    </row>
    <row r="52" spans="1:17" x14ac:dyDescent="0.3">
      <c r="A52" s="131">
        <v>44</v>
      </c>
      <c r="B52" s="97" t="str">
        <f>IF('Staffing Rates'!C53=0, " ",'Staffing Rates'!C53)</f>
        <v>MMIS Quality Tester</v>
      </c>
      <c r="C52" s="96">
        <f>'Staffing Rates'!H53</f>
        <v>111.95</v>
      </c>
      <c r="D52" s="117">
        <v>0</v>
      </c>
      <c r="E52" s="96">
        <f t="shared" si="3"/>
        <v>0</v>
      </c>
      <c r="F52" s="96">
        <f t="shared" si="4"/>
        <v>0</v>
      </c>
      <c r="G52" s="91">
        <f t="shared" si="5"/>
        <v>0</v>
      </c>
      <c r="I52" s="16"/>
      <c r="J52" s="16"/>
      <c r="P52" s="5"/>
      <c r="Q52" s="5"/>
    </row>
    <row r="53" spans="1:17" x14ac:dyDescent="0.3">
      <c r="A53" s="131">
        <v>45</v>
      </c>
      <c r="B53" s="97" t="str">
        <f>IF('Staffing Rates'!C54=0, " ",'Staffing Rates'!C54)</f>
        <v>MMIS Quality Tester - Advanced</v>
      </c>
      <c r="C53" s="96">
        <f>'Staffing Rates'!H54</f>
        <v>116.78</v>
      </c>
      <c r="D53" s="117">
        <v>970.67</v>
      </c>
      <c r="E53" s="96">
        <f t="shared" si="3"/>
        <v>113354.8426</v>
      </c>
      <c r="F53" s="96">
        <f t="shared" si="4"/>
        <v>1360258.1112000002</v>
      </c>
      <c r="G53" s="91">
        <f t="shared" si="5"/>
        <v>5441032.4448000006</v>
      </c>
      <c r="I53" s="16"/>
      <c r="J53" s="16"/>
      <c r="P53" s="5"/>
      <c r="Q53" s="5"/>
    </row>
    <row r="54" spans="1:17" x14ac:dyDescent="0.3">
      <c r="A54" s="131">
        <v>46</v>
      </c>
      <c r="B54" s="97" t="str">
        <f>IF('Staffing Rates'!C55=0, " ",'Staffing Rates'!C55)</f>
        <v>MMIS Quality Tester - Senior</v>
      </c>
      <c r="C54" s="96">
        <f>'Staffing Rates'!H55</f>
        <v>120.38</v>
      </c>
      <c r="D54" s="117">
        <v>312</v>
      </c>
      <c r="E54" s="96">
        <f t="shared" si="3"/>
        <v>37558.559999999998</v>
      </c>
      <c r="F54" s="96">
        <f t="shared" si="4"/>
        <v>450702.72</v>
      </c>
      <c r="G54" s="91">
        <f t="shared" si="5"/>
        <v>1802810.88</v>
      </c>
      <c r="I54" s="16"/>
      <c r="J54" s="16"/>
      <c r="P54" s="5"/>
      <c r="Q54" s="5"/>
    </row>
    <row r="55" spans="1:17" x14ac:dyDescent="0.3">
      <c r="A55" s="131">
        <v>47</v>
      </c>
      <c r="B55" s="97" t="str">
        <f>IF('Staffing Rates'!C56=0, " ",'Staffing Rates'!C56)</f>
        <v>MMIS Trainer</v>
      </c>
      <c r="C55" s="96">
        <f>'Staffing Rates'!H56</f>
        <v>132.91</v>
      </c>
      <c r="D55" s="117">
        <v>0</v>
      </c>
      <c r="E55" s="96">
        <f t="shared" si="3"/>
        <v>0</v>
      </c>
      <c r="F55" s="96">
        <f t="shared" si="4"/>
        <v>0</v>
      </c>
      <c r="G55" s="91">
        <f t="shared" si="5"/>
        <v>0</v>
      </c>
      <c r="I55" s="16"/>
      <c r="J55" s="16"/>
      <c r="P55" s="5"/>
      <c r="Q55" s="5"/>
    </row>
    <row r="56" spans="1:17" x14ac:dyDescent="0.3">
      <c r="A56" s="131">
        <v>48</v>
      </c>
      <c r="B56" s="97" t="str">
        <f>IF('Staffing Rates'!C57=0, " ",'Staffing Rates'!C57)</f>
        <v xml:space="preserve"> </v>
      </c>
      <c r="C56" s="96">
        <f>'Staffing Rates'!H57</f>
        <v>0</v>
      </c>
      <c r="D56" s="117"/>
      <c r="E56" s="96">
        <f t="shared" si="3"/>
        <v>0</v>
      </c>
      <c r="F56" s="96">
        <f t="shared" si="4"/>
        <v>0</v>
      </c>
      <c r="G56" s="91">
        <f t="shared" si="5"/>
        <v>0</v>
      </c>
      <c r="I56" s="16"/>
      <c r="J56" s="16"/>
      <c r="P56" s="5"/>
      <c r="Q56" s="5"/>
    </row>
    <row r="57" spans="1:17" x14ac:dyDescent="0.3">
      <c r="A57" s="131">
        <v>49</v>
      </c>
      <c r="B57" s="97" t="str">
        <f>IF('Staffing Rates'!C58=0, " ",'Staffing Rates'!C58)</f>
        <v xml:space="preserve"> </v>
      </c>
      <c r="C57" s="96">
        <f>'Staffing Rates'!H58</f>
        <v>0</v>
      </c>
      <c r="D57" s="117"/>
      <c r="E57" s="96">
        <f t="shared" si="3"/>
        <v>0</v>
      </c>
      <c r="F57" s="96">
        <f t="shared" si="4"/>
        <v>0</v>
      </c>
      <c r="G57" s="91">
        <f t="shared" si="5"/>
        <v>0</v>
      </c>
      <c r="I57" s="16"/>
      <c r="J57" s="16"/>
      <c r="P57" s="5"/>
      <c r="Q57" s="5"/>
    </row>
    <row r="58" spans="1:17" ht="15" thickBot="1" x14ac:dyDescent="0.35">
      <c r="A58" s="131">
        <v>50</v>
      </c>
      <c r="B58" s="166" t="str">
        <f>IF('Staffing Rates'!C59=0, " ",'Staffing Rates'!C59)</f>
        <v xml:space="preserve"> </v>
      </c>
      <c r="C58" s="167">
        <f>'Staffing Rates'!H59</f>
        <v>0</v>
      </c>
      <c r="D58" s="118"/>
      <c r="E58" s="163">
        <f t="shared" si="3"/>
        <v>0</v>
      </c>
      <c r="F58" s="164">
        <f t="shared" si="4"/>
        <v>0</v>
      </c>
      <c r="G58" s="161">
        <f t="shared" si="5"/>
        <v>0</v>
      </c>
      <c r="I58" s="16"/>
      <c r="J58" s="16"/>
      <c r="P58" s="5"/>
      <c r="Q58" s="5"/>
    </row>
    <row r="59" spans="1:17" ht="15" thickTop="1" x14ac:dyDescent="0.3">
      <c r="B59" s="248" t="s">
        <v>59</v>
      </c>
      <c r="C59" s="249"/>
      <c r="D59" s="119">
        <f>SUM(D9:D58)</f>
        <v>7166.2</v>
      </c>
      <c r="E59" s="162">
        <f>SUM(E9:E58)</f>
        <v>974368.21490000002</v>
      </c>
      <c r="F59" s="162">
        <f>SUM(F9:F58)</f>
        <v>11692418.578800002</v>
      </c>
      <c r="G59" s="22">
        <f>SUM(G9:G58)</f>
        <v>46769674.315200008</v>
      </c>
      <c r="I59" s="16"/>
      <c r="J59" s="16"/>
      <c r="P59" s="5"/>
      <c r="Q59" s="5"/>
    </row>
    <row r="60" spans="1:17" x14ac:dyDescent="0.3">
      <c r="B60" s="92"/>
      <c r="C60"/>
      <c r="D60"/>
      <c r="E60"/>
      <c r="F60" s="160"/>
      <c r="G60" s="160"/>
      <c r="I60" s="16"/>
      <c r="J60" s="16"/>
      <c r="P60" s="5"/>
      <c r="Q60" s="5"/>
    </row>
    <row r="61" spans="1:17" x14ac:dyDescent="0.3">
      <c r="A61" s="5"/>
      <c r="B61" s="5"/>
      <c r="C61" s="5"/>
      <c r="D61" s="5"/>
      <c r="E61" s="5"/>
      <c r="F61" s="5"/>
      <c r="G61" s="5"/>
      <c r="I61" s="16"/>
      <c r="J61" s="16"/>
      <c r="K61" s="16"/>
      <c r="L61" s="16"/>
      <c r="M61" s="16"/>
      <c r="N61" s="16"/>
      <c r="O61" s="16"/>
    </row>
    <row r="62" spans="1:17" x14ac:dyDescent="0.3">
      <c r="A62" s="5"/>
      <c r="B62" s="5"/>
      <c r="C62" s="5"/>
      <c r="D62" s="5"/>
      <c r="E62" s="5"/>
      <c r="F62" s="5"/>
      <c r="G62" s="5"/>
      <c r="I62" s="16"/>
      <c r="J62" s="16"/>
      <c r="K62" s="16"/>
      <c r="L62" s="16"/>
      <c r="M62" s="16"/>
      <c r="N62" s="16"/>
      <c r="O62" s="16"/>
    </row>
    <row r="63" spans="1:17" x14ac:dyDescent="0.3">
      <c r="A63" s="5"/>
      <c r="B63" s="5"/>
      <c r="C63" s="5"/>
      <c r="D63" s="5"/>
      <c r="E63" s="5"/>
      <c r="F63" s="5"/>
      <c r="I63" s="16"/>
      <c r="J63" s="16"/>
      <c r="K63" s="16"/>
      <c r="L63" s="16"/>
      <c r="M63" s="16"/>
      <c r="N63" s="16"/>
      <c r="O63" s="16"/>
    </row>
    <row r="64" spans="1:17" ht="15.75" customHeight="1" x14ac:dyDescent="0.3">
      <c r="A64" s="5"/>
      <c r="B64" s="5"/>
      <c r="C64" s="5"/>
      <c r="D64" s="5"/>
      <c r="E64" s="5"/>
      <c r="F64" s="5"/>
      <c r="I64" s="16"/>
      <c r="J64" s="16"/>
      <c r="K64" s="16"/>
      <c r="L64" s="16"/>
      <c r="M64" s="16"/>
      <c r="N64" s="16"/>
      <c r="O64" s="16"/>
    </row>
    <row r="65" spans="1:15" ht="15.75" customHeight="1" x14ac:dyDescent="0.3">
      <c r="A65" s="5"/>
      <c r="B65" s="5"/>
      <c r="C65" s="5"/>
      <c r="D65" s="99"/>
      <c r="E65" s="99"/>
      <c r="F65" s="99"/>
      <c r="I65" s="16"/>
      <c r="J65" s="16"/>
      <c r="K65" s="16"/>
      <c r="L65" s="16"/>
      <c r="M65" s="16"/>
      <c r="N65" s="16"/>
      <c r="O65" s="16"/>
    </row>
    <row r="66" spans="1:15" ht="15.75" customHeight="1" x14ac:dyDescent="0.3">
      <c r="A66" s="5"/>
      <c r="B66" s="5"/>
      <c r="C66" s="5"/>
      <c r="D66" s="98"/>
      <c r="E66" s="98"/>
      <c r="F66" s="98"/>
      <c r="I66" s="16"/>
      <c r="J66" s="16"/>
      <c r="K66" s="16"/>
      <c r="L66" s="16"/>
      <c r="M66" s="16"/>
      <c r="N66" s="16"/>
      <c r="O66" s="16"/>
    </row>
    <row r="67" spans="1:15" ht="15.75" customHeight="1" x14ac:dyDescent="0.3">
      <c r="A67" s="5"/>
      <c r="B67" s="5"/>
      <c r="C67" s="5"/>
      <c r="D67" s="5"/>
      <c r="E67" s="5"/>
      <c r="F67" s="5"/>
      <c r="I67" s="16"/>
      <c r="J67" s="16"/>
      <c r="K67" s="16"/>
      <c r="L67" s="16"/>
      <c r="M67" s="16"/>
      <c r="N67" s="16"/>
      <c r="O67" s="16"/>
    </row>
    <row r="68" spans="1:15" ht="15.75" customHeight="1" x14ac:dyDescent="0.3">
      <c r="A68" s="5"/>
      <c r="B68" s="5"/>
      <c r="C68" s="5"/>
      <c r="D68" s="5"/>
      <c r="E68" s="5"/>
      <c r="F68" s="5"/>
      <c r="I68" s="16"/>
      <c r="J68" s="16"/>
      <c r="K68" s="16"/>
      <c r="L68" s="16"/>
      <c r="M68" s="16"/>
      <c r="N68" s="16"/>
      <c r="O68" s="16"/>
    </row>
    <row r="69" spans="1:15" x14ac:dyDescent="0.3">
      <c r="A69" s="5"/>
      <c r="B69" s="5"/>
      <c r="C69" s="5"/>
      <c r="D69" s="5"/>
      <c r="E69" s="5"/>
      <c r="F69" s="5"/>
      <c r="I69" s="16"/>
      <c r="J69" s="16"/>
      <c r="K69" s="16"/>
      <c r="L69" s="16"/>
      <c r="M69" s="16"/>
      <c r="N69" s="16"/>
      <c r="O69" s="16"/>
    </row>
    <row r="70" spans="1:15" x14ac:dyDescent="0.3">
      <c r="A70" s="5"/>
      <c r="B70" s="5"/>
      <c r="C70" s="5"/>
      <c r="D70" s="5"/>
      <c r="E70" s="5"/>
      <c r="F70" s="5"/>
      <c r="I70" s="16"/>
      <c r="J70" s="16"/>
      <c r="K70" s="16"/>
      <c r="L70" s="16"/>
      <c r="M70" s="16"/>
      <c r="N70" s="16"/>
      <c r="O70" s="16"/>
    </row>
    <row r="71" spans="1:15" x14ac:dyDescent="0.3">
      <c r="A71" s="5"/>
      <c r="B71" s="5"/>
      <c r="C71" s="5"/>
      <c r="D71" s="5"/>
      <c r="E71" s="5"/>
      <c r="F71" s="5"/>
      <c r="I71" s="16"/>
      <c r="J71" s="16"/>
      <c r="K71" s="16"/>
      <c r="L71" s="16"/>
      <c r="M71" s="16"/>
      <c r="N71" s="16"/>
      <c r="O71" s="16"/>
    </row>
    <row r="72" spans="1:15" x14ac:dyDescent="0.3">
      <c r="A72" s="5"/>
      <c r="B72" s="5"/>
      <c r="C72" s="5"/>
      <c r="D72" s="5"/>
      <c r="E72" s="5"/>
      <c r="F72" s="5"/>
      <c r="I72" s="16"/>
      <c r="J72" s="16"/>
      <c r="K72" s="16"/>
      <c r="L72" s="16"/>
      <c r="M72" s="16"/>
      <c r="N72" s="16"/>
      <c r="O72" s="16"/>
    </row>
    <row r="73" spans="1:15" x14ac:dyDescent="0.3">
      <c r="A73" s="5"/>
      <c r="B73" s="5"/>
      <c r="C73" s="5"/>
      <c r="D73" s="5"/>
      <c r="E73" s="5"/>
      <c r="F73" s="5"/>
      <c r="I73" s="16"/>
      <c r="J73" s="16"/>
      <c r="K73" s="16"/>
      <c r="L73" s="16"/>
      <c r="M73" s="16"/>
      <c r="N73" s="16"/>
      <c r="O73" s="16"/>
    </row>
    <row r="74" spans="1:15" x14ac:dyDescent="0.3">
      <c r="A74" s="5"/>
      <c r="B74" s="5"/>
      <c r="C74" s="5"/>
      <c r="D74" s="5"/>
      <c r="E74" s="5"/>
      <c r="F74" s="5"/>
      <c r="I74" s="16"/>
      <c r="J74" s="16"/>
      <c r="K74" s="16"/>
      <c r="L74" s="16"/>
      <c r="M74" s="16"/>
      <c r="N74" s="16"/>
      <c r="O74" s="16"/>
    </row>
    <row r="75" spans="1:15" x14ac:dyDescent="0.3">
      <c r="A75" s="5"/>
      <c r="B75" s="5"/>
      <c r="C75" s="5"/>
      <c r="D75" s="5"/>
      <c r="E75" s="5"/>
      <c r="F75" s="5"/>
      <c r="I75" s="16"/>
      <c r="J75" s="16"/>
      <c r="K75" s="16"/>
      <c r="L75" s="16"/>
      <c r="M75" s="16"/>
      <c r="N75" s="16"/>
      <c r="O75" s="16"/>
    </row>
    <row r="76" spans="1:15" x14ac:dyDescent="0.3">
      <c r="A76" s="5"/>
      <c r="B76" s="5"/>
      <c r="C76" s="5"/>
      <c r="D76" s="5"/>
      <c r="E76" s="5"/>
      <c r="F76" s="5"/>
      <c r="I76" s="16"/>
      <c r="J76" s="16"/>
      <c r="K76" s="16"/>
      <c r="L76" s="16"/>
      <c r="M76" s="16"/>
      <c r="N76" s="16"/>
      <c r="O76" s="16"/>
    </row>
    <row r="77" spans="1:15" x14ac:dyDescent="0.3">
      <c r="A77" s="5"/>
      <c r="B77" s="5"/>
      <c r="C77" s="5"/>
      <c r="D77" s="5"/>
      <c r="E77" s="5"/>
      <c r="F77" s="5"/>
      <c r="I77" s="16"/>
      <c r="J77" s="16"/>
      <c r="K77" s="16"/>
      <c r="L77" s="16"/>
      <c r="M77" s="16"/>
      <c r="N77" s="16"/>
      <c r="O77" s="16"/>
    </row>
    <row r="78" spans="1:15" x14ac:dyDescent="0.3">
      <c r="A78" s="5"/>
      <c r="B78" s="5"/>
      <c r="C78" s="5"/>
      <c r="D78" s="5"/>
      <c r="E78" s="5"/>
      <c r="F78" s="5"/>
      <c r="I78" s="16"/>
      <c r="J78" s="16"/>
      <c r="K78" s="16"/>
      <c r="L78" s="16"/>
      <c r="M78" s="16"/>
      <c r="N78" s="16"/>
      <c r="O78" s="16"/>
    </row>
    <row r="79" spans="1:15" x14ac:dyDescent="0.3">
      <c r="A79" s="5"/>
      <c r="B79" s="5"/>
      <c r="C79" s="5"/>
      <c r="D79" s="5"/>
      <c r="E79" s="5"/>
      <c r="F79" s="5"/>
      <c r="I79" s="16"/>
      <c r="J79" s="16"/>
      <c r="K79" s="16"/>
      <c r="L79" s="16"/>
      <c r="M79" s="16"/>
      <c r="N79" s="16"/>
      <c r="O79" s="16"/>
    </row>
    <row r="80" spans="1:15" x14ac:dyDescent="0.3">
      <c r="A80" s="5"/>
      <c r="B80" s="5"/>
      <c r="C80" s="5"/>
      <c r="D80" s="5"/>
      <c r="E80" s="5"/>
      <c r="F80" s="5"/>
      <c r="I80" s="16"/>
      <c r="J80" s="16"/>
      <c r="K80" s="16"/>
      <c r="L80" s="16"/>
      <c r="M80" s="16"/>
      <c r="N80" s="16"/>
      <c r="O80" s="16"/>
    </row>
    <row r="81" spans="1:15" x14ac:dyDescent="0.3">
      <c r="A81" s="5"/>
      <c r="B81" s="5"/>
      <c r="C81" s="5"/>
      <c r="D81" s="5"/>
      <c r="E81" s="5"/>
      <c r="F81" s="5"/>
      <c r="I81" s="16"/>
      <c r="J81" s="16"/>
      <c r="K81" s="16"/>
      <c r="L81" s="16"/>
      <c r="M81" s="16"/>
      <c r="N81" s="16"/>
      <c r="O81" s="16"/>
    </row>
    <row r="82" spans="1:15" x14ac:dyDescent="0.3">
      <c r="A82" s="5"/>
      <c r="B82" s="5"/>
      <c r="C82" s="5"/>
      <c r="D82" s="5"/>
      <c r="E82" s="5"/>
      <c r="F82" s="5"/>
      <c r="I82" s="16"/>
      <c r="J82" s="16"/>
      <c r="K82" s="16"/>
      <c r="L82" s="16"/>
      <c r="M82" s="16"/>
      <c r="N82" s="16"/>
      <c r="O82" s="16"/>
    </row>
    <row r="83" spans="1:15" x14ac:dyDescent="0.3">
      <c r="A83" s="5"/>
      <c r="B83" s="5"/>
      <c r="C83" s="5"/>
      <c r="D83" s="5"/>
      <c r="E83" s="5"/>
      <c r="F83" s="5"/>
      <c r="I83" s="16"/>
      <c r="J83" s="16"/>
      <c r="K83" s="16"/>
      <c r="L83" s="16"/>
      <c r="M83" s="16"/>
      <c r="N83" s="16"/>
      <c r="O83" s="16"/>
    </row>
    <row r="84" spans="1:15" x14ac:dyDescent="0.3">
      <c r="A84" s="5"/>
      <c r="B84" s="5"/>
      <c r="C84" s="5"/>
      <c r="D84" s="5"/>
      <c r="E84" s="5"/>
      <c r="F84" s="5"/>
      <c r="I84" s="16"/>
      <c r="J84" s="16"/>
      <c r="K84" s="16"/>
      <c r="L84" s="16"/>
      <c r="M84" s="16"/>
      <c r="N84" s="16"/>
      <c r="O84" s="16"/>
    </row>
    <row r="85" spans="1:15" x14ac:dyDescent="0.3">
      <c r="A85" s="5"/>
      <c r="B85" s="5"/>
      <c r="C85" s="5"/>
      <c r="D85" s="5"/>
      <c r="E85" s="5"/>
      <c r="F85" s="5"/>
      <c r="G85" s="5"/>
      <c r="I85" s="16"/>
      <c r="J85" s="16"/>
      <c r="K85" s="16"/>
      <c r="L85" s="16"/>
      <c r="M85" s="16"/>
      <c r="N85" s="16"/>
      <c r="O85" s="16"/>
    </row>
    <row r="86" spans="1:15" x14ac:dyDescent="0.3">
      <c r="A86" s="5"/>
      <c r="B86" s="5"/>
      <c r="C86" s="5"/>
      <c r="D86" s="5"/>
      <c r="E86" s="5"/>
      <c r="F86" s="5"/>
      <c r="G86" s="5"/>
      <c r="I86" s="16"/>
      <c r="J86" s="16"/>
      <c r="K86" s="16"/>
      <c r="L86" s="16"/>
      <c r="M86" s="16"/>
      <c r="N86" s="16"/>
      <c r="O86" s="16"/>
    </row>
  </sheetData>
  <sheetProtection algorithmName="SHA-512" hashValue="5uxRnWbxOA2rbS8ct7i84EZuQCNhgq4apOpsUgZVovUF7yLO/liAxgaXlRxXf2uOELCPQe2uvKvaPwAsJgNHWQ==" saltValue="M7to/dMVqvzJJFPNnHns+g==" spinCount="100000" sheet="1" objects="1" scenarios="1"/>
  <mergeCells count="4">
    <mergeCell ref="F2:G2"/>
    <mergeCell ref="F3:G3"/>
    <mergeCell ref="B59:C59"/>
    <mergeCell ref="B5:G5"/>
  </mergeCells>
  <pageMargins left="0.25" right="0.25" top="0.75" bottom="0.75" header="0.3" footer="0.3"/>
  <pageSetup scale="41" fitToHeight="0" orientation="landscape" horizontalDpi="1200" verticalDpi="1200" r:id="rId1"/>
  <ignoredErrors>
    <ignoredError sqref="B9:C12 E9:F58 C13:C58 B13:B38 B39:B58"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37"/>
  <sheetViews>
    <sheetView showGridLines="0" zoomScale="90" zoomScaleNormal="90" workbookViewId="0">
      <selection activeCell="D2" sqref="D2:E2"/>
    </sheetView>
  </sheetViews>
  <sheetFormatPr defaultColWidth="9.21875" defaultRowHeight="14.4" x14ac:dyDescent="0.3"/>
  <cols>
    <col min="1" max="1" width="2.77734375" style="16" customWidth="1"/>
    <col min="2" max="2" width="32.77734375" style="16" customWidth="1"/>
    <col min="3" max="3" width="49.5546875" style="16" customWidth="1"/>
    <col min="4" max="4" width="40.44140625" style="16" bestFit="1" customWidth="1"/>
    <col min="5" max="5" width="23.5546875" style="16" customWidth="1"/>
    <col min="6" max="6" width="29.44140625" style="16" customWidth="1"/>
    <col min="7" max="8" width="23.5546875" style="16" customWidth="1"/>
    <col min="9" max="15" width="23.5546875" style="5" customWidth="1"/>
    <col min="16" max="19" width="23.5546875" style="16" customWidth="1"/>
    <col min="20" max="20" width="22.5546875" style="16" customWidth="1"/>
    <col min="21" max="22" width="25.5546875" style="16" customWidth="1"/>
    <col min="23" max="23" width="15.21875" style="16" bestFit="1" customWidth="1"/>
    <col min="24" max="16384" width="9.21875" style="16"/>
  </cols>
  <sheetData>
    <row r="1" spans="1:15" s="11" customFormat="1" ht="16.8" x14ac:dyDescent="0.3">
      <c r="A1" s="83" t="s">
        <v>3</v>
      </c>
      <c r="C1" s="10"/>
      <c r="D1" s="10"/>
      <c r="E1" s="10"/>
      <c r="F1" s="10"/>
      <c r="G1" s="10"/>
      <c r="H1" s="10"/>
      <c r="I1" s="5"/>
      <c r="J1" s="5"/>
      <c r="K1" s="5"/>
      <c r="L1" s="5"/>
      <c r="M1" s="5"/>
      <c r="N1" s="5"/>
      <c r="O1" s="5"/>
    </row>
    <row r="2" spans="1:15" s="11" customFormat="1" ht="15" customHeight="1" x14ac:dyDescent="0.3">
      <c r="A2" s="83" t="s">
        <v>1</v>
      </c>
      <c r="C2" s="10"/>
      <c r="D2" s="221" t="str">
        <f>IF('Cost Proposal Summary'!E2="","",'Cost Proposal Summary'!E2)</f>
        <v>Gainwell Technologies</v>
      </c>
      <c r="E2" s="221"/>
      <c r="F2" s="10"/>
      <c r="I2" s="5"/>
      <c r="J2" s="5"/>
      <c r="K2" s="5"/>
      <c r="L2" s="5"/>
      <c r="M2" s="5"/>
      <c r="N2" s="5"/>
      <c r="O2" s="5"/>
    </row>
    <row r="3" spans="1:15" s="11" customFormat="1" ht="16.5" customHeight="1" x14ac:dyDescent="0.3">
      <c r="A3" s="12" t="s">
        <v>19</v>
      </c>
      <c r="C3" s="10"/>
      <c r="D3" s="222" t="s">
        <v>6</v>
      </c>
      <c r="E3" s="222"/>
      <c r="F3" s="10"/>
      <c r="I3" s="5"/>
      <c r="J3" s="5"/>
      <c r="K3" s="5"/>
      <c r="L3" s="5"/>
      <c r="M3" s="5"/>
      <c r="N3" s="5"/>
      <c r="O3" s="5"/>
    </row>
    <row r="4" spans="1:15" s="11" customFormat="1" x14ac:dyDescent="0.3">
      <c r="B4" s="14"/>
      <c r="C4" s="14"/>
      <c r="D4" s="14"/>
      <c r="E4" s="15"/>
      <c r="F4" s="15"/>
      <c r="G4" s="15"/>
      <c r="H4" s="15"/>
      <c r="I4" s="5"/>
      <c r="J4" s="5"/>
      <c r="K4" s="5"/>
      <c r="L4" s="5"/>
      <c r="M4" s="5"/>
      <c r="N4" s="5"/>
      <c r="O4" s="5"/>
    </row>
    <row r="5" spans="1:15" ht="72.599999999999994" customHeight="1" x14ac:dyDescent="0.3">
      <c r="B5" s="252" t="s">
        <v>75</v>
      </c>
      <c r="C5" s="252"/>
      <c r="D5" s="252"/>
      <c r="E5" s="252"/>
      <c r="F5" s="252"/>
      <c r="G5" s="100"/>
    </row>
    <row r="6" spans="1:15" ht="25.05" customHeight="1" x14ac:dyDescent="0.3">
      <c r="B6" s="16" t="s">
        <v>76</v>
      </c>
      <c r="C6" s="100"/>
      <c r="D6" s="100"/>
      <c r="E6" s="100"/>
      <c r="F6" s="100"/>
      <c r="G6" s="100"/>
      <c r="H6" s="100"/>
    </row>
    <row r="7" spans="1:15" ht="14.1" customHeight="1" x14ac:dyDescent="0.3">
      <c r="B7" s="269" t="s">
        <v>77</v>
      </c>
      <c r="C7" s="269"/>
      <c r="D7" s="107"/>
      <c r="E7" s="108"/>
      <c r="F7" s="107"/>
      <c r="G7" s="107"/>
      <c r="H7" s="107"/>
      <c r="O7" s="16"/>
    </row>
    <row r="8" spans="1:15" ht="22.05" customHeight="1" x14ac:dyDescent="0.3">
      <c r="B8" s="270" t="s">
        <v>78</v>
      </c>
      <c r="C8" s="189" t="s">
        <v>62</v>
      </c>
      <c r="D8" s="266" t="s">
        <v>79</v>
      </c>
      <c r="E8" s="266" t="s">
        <v>80</v>
      </c>
      <c r="F8" s="266" t="s">
        <v>81</v>
      </c>
      <c r="G8" s="5"/>
      <c r="H8" s="5"/>
      <c r="M8" s="16"/>
      <c r="N8" s="16"/>
      <c r="O8" s="16"/>
    </row>
    <row r="9" spans="1:15" x14ac:dyDescent="0.3">
      <c r="B9" s="270"/>
      <c r="C9" s="190" t="s">
        <v>82</v>
      </c>
      <c r="D9" s="267"/>
      <c r="E9" s="267"/>
      <c r="F9" s="267"/>
      <c r="G9" s="5"/>
      <c r="H9" s="5"/>
      <c r="M9" s="16"/>
      <c r="N9" s="16"/>
      <c r="O9" s="16"/>
    </row>
    <row r="10" spans="1:15" ht="69" x14ac:dyDescent="0.3">
      <c r="B10" s="183" t="s">
        <v>83</v>
      </c>
      <c r="C10" s="95" t="s">
        <v>84</v>
      </c>
      <c r="D10" s="199" t="s">
        <v>225</v>
      </c>
      <c r="E10" s="195">
        <v>14752</v>
      </c>
      <c r="F10" s="142">
        <f>E10*4</f>
        <v>59008</v>
      </c>
      <c r="G10" s="5"/>
      <c r="H10" s="5"/>
      <c r="M10" s="16"/>
      <c r="N10" s="16"/>
      <c r="O10" s="16"/>
    </row>
    <row r="11" spans="1:15" ht="124.2" x14ac:dyDescent="0.3">
      <c r="B11" s="183" t="s">
        <v>85</v>
      </c>
      <c r="C11" s="95" t="s">
        <v>86</v>
      </c>
      <c r="D11" s="199" t="s">
        <v>226</v>
      </c>
      <c r="E11" s="195">
        <v>0</v>
      </c>
      <c r="F11" s="142">
        <f t="shared" ref="F11:F18" si="0">E11*4</f>
        <v>0</v>
      </c>
      <c r="G11" s="5"/>
      <c r="H11" s="5"/>
      <c r="M11" s="16"/>
      <c r="N11" s="16"/>
      <c r="O11" s="16"/>
    </row>
    <row r="12" spans="1:15" ht="69" x14ac:dyDescent="0.3">
      <c r="B12" s="192"/>
      <c r="C12" s="141" t="s">
        <v>215</v>
      </c>
      <c r="D12" s="199" t="s">
        <v>225</v>
      </c>
      <c r="E12" s="195">
        <v>4007301</v>
      </c>
      <c r="F12" s="142">
        <f t="shared" si="0"/>
        <v>16029204</v>
      </c>
      <c r="G12" s="5"/>
      <c r="H12" s="5"/>
      <c r="M12" s="16"/>
      <c r="N12" s="16"/>
      <c r="O12" s="16"/>
    </row>
    <row r="13" spans="1:15" ht="27.6" x14ac:dyDescent="0.3">
      <c r="B13" s="192"/>
      <c r="C13" s="141" t="s">
        <v>228</v>
      </c>
      <c r="D13" s="199" t="s">
        <v>204</v>
      </c>
      <c r="E13" s="195">
        <v>3305162</v>
      </c>
      <c r="F13" s="142">
        <f t="shared" si="0"/>
        <v>13220648</v>
      </c>
      <c r="G13" s="5"/>
      <c r="H13" s="5"/>
      <c r="M13" s="16"/>
      <c r="N13" s="16"/>
      <c r="O13" s="16"/>
    </row>
    <row r="14" spans="1:15" ht="41.4" x14ac:dyDescent="0.3">
      <c r="B14" s="192"/>
      <c r="C14" s="141" t="s">
        <v>227</v>
      </c>
      <c r="D14" s="199" t="s">
        <v>27</v>
      </c>
      <c r="E14" s="195">
        <v>3698676</v>
      </c>
      <c r="F14" s="142">
        <f t="shared" si="0"/>
        <v>14794704</v>
      </c>
      <c r="G14" s="5"/>
      <c r="H14" s="5"/>
      <c r="M14" s="16"/>
      <c r="N14" s="16"/>
      <c r="O14" s="16"/>
    </row>
    <row r="15" spans="1:15" x14ac:dyDescent="0.3">
      <c r="B15" s="192"/>
      <c r="C15" s="141"/>
      <c r="D15" s="199"/>
      <c r="E15" s="195"/>
      <c r="F15" s="142">
        <f t="shared" si="0"/>
        <v>0</v>
      </c>
      <c r="G15" s="5"/>
      <c r="H15" s="5"/>
      <c r="M15" s="16"/>
      <c r="N15" s="16"/>
      <c r="O15" s="16"/>
    </row>
    <row r="16" spans="1:15" x14ac:dyDescent="0.3">
      <c r="B16" s="192"/>
      <c r="C16" s="141"/>
      <c r="D16" s="199"/>
      <c r="E16" s="195"/>
      <c r="F16" s="142">
        <f t="shared" si="0"/>
        <v>0</v>
      </c>
      <c r="G16" s="5"/>
      <c r="H16" s="5"/>
      <c r="M16" s="16"/>
      <c r="N16" s="16"/>
      <c r="O16" s="16"/>
    </row>
    <row r="17" spans="2:15" x14ac:dyDescent="0.3">
      <c r="B17" s="192"/>
      <c r="C17" s="141"/>
      <c r="D17" s="199"/>
      <c r="E17" s="195"/>
      <c r="F17" s="142">
        <f t="shared" si="0"/>
        <v>0</v>
      </c>
      <c r="G17" s="5"/>
      <c r="H17" s="5"/>
      <c r="M17" s="16"/>
      <c r="N17" s="16"/>
      <c r="O17" s="16"/>
    </row>
    <row r="18" spans="2:15" ht="15" thickBot="1" x14ac:dyDescent="0.35">
      <c r="B18" s="192"/>
      <c r="C18" s="109"/>
      <c r="D18" s="199"/>
      <c r="E18" s="198"/>
      <c r="F18" s="181">
        <f t="shared" si="0"/>
        <v>0</v>
      </c>
      <c r="G18" s="5"/>
      <c r="H18" s="5"/>
      <c r="M18" s="16"/>
      <c r="N18" s="16"/>
      <c r="O18" s="16"/>
    </row>
    <row r="19" spans="2:15" ht="15" thickTop="1" x14ac:dyDescent="0.3">
      <c r="B19" s="110"/>
      <c r="C19" s="111"/>
      <c r="D19" s="136" t="s">
        <v>59</v>
      </c>
      <c r="E19" s="177">
        <f>SUM(E10:E18)</f>
        <v>11025891</v>
      </c>
      <c r="F19" s="177">
        <f>SUM(F10:F18)</f>
        <v>44103564</v>
      </c>
      <c r="G19" s="112"/>
      <c r="H19" s="111"/>
      <c r="O19" s="16"/>
    </row>
    <row r="20" spans="2:15" x14ac:dyDescent="0.3">
      <c r="B20" s="110"/>
      <c r="C20" s="111"/>
      <c r="D20" s="111"/>
      <c r="E20" s="111"/>
      <c r="F20" s="111"/>
      <c r="G20" s="112"/>
      <c r="H20" s="111"/>
      <c r="O20" s="16"/>
    </row>
    <row r="21" spans="2:15" ht="18.75" customHeight="1" x14ac:dyDescent="0.3">
      <c r="B21" s="268" t="s">
        <v>87</v>
      </c>
      <c r="C21" s="268"/>
      <c r="D21" s="105"/>
      <c r="E21" s="106"/>
      <c r="F21" s="106"/>
      <c r="G21" s="106"/>
      <c r="H21" s="111"/>
      <c r="O21" s="16"/>
    </row>
    <row r="22" spans="2:15" x14ac:dyDescent="0.3">
      <c r="B22" s="262" t="s">
        <v>88</v>
      </c>
      <c r="C22" s="263"/>
      <c r="D22" s="189" t="s">
        <v>62</v>
      </c>
      <c r="E22" s="244" t="s">
        <v>89</v>
      </c>
      <c r="F22" s="266" t="s">
        <v>90</v>
      </c>
      <c r="G22" s="111"/>
      <c r="H22" s="5"/>
      <c r="N22" s="16"/>
      <c r="O22" s="16"/>
    </row>
    <row r="23" spans="2:15" ht="27.6" x14ac:dyDescent="0.3">
      <c r="B23" s="264"/>
      <c r="C23" s="265"/>
      <c r="D23" s="190" t="s">
        <v>82</v>
      </c>
      <c r="E23" s="245"/>
      <c r="F23" s="267"/>
      <c r="G23" s="111"/>
      <c r="H23" s="5"/>
      <c r="N23" s="16"/>
      <c r="O23" s="16"/>
    </row>
    <row r="24" spans="2:15" x14ac:dyDescent="0.3">
      <c r="B24" s="271" t="s">
        <v>213</v>
      </c>
      <c r="C24" s="272"/>
      <c r="D24" s="200" t="s">
        <v>214</v>
      </c>
      <c r="E24" s="195">
        <v>5968402</v>
      </c>
      <c r="F24" s="168">
        <f t="shared" ref="F24:F25" si="1">E24*4</f>
        <v>23873608</v>
      </c>
      <c r="G24" s="111"/>
      <c r="H24" s="5"/>
      <c r="N24" s="16"/>
      <c r="O24" s="16"/>
    </row>
    <row r="25" spans="2:15" x14ac:dyDescent="0.3">
      <c r="B25" s="271"/>
      <c r="C25" s="272"/>
      <c r="D25" s="200"/>
      <c r="E25" s="195"/>
      <c r="F25" s="168">
        <f t="shared" si="1"/>
        <v>0</v>
      </c>
      <c r="G25" s="111"/>
      <c r="H25" s="5"/>
      <c r="N25" s="16"/>
      <c r="O25" s="16"/>
    </row>
    <row r="26" spans="2:15" ht="15" thickBot="1" x14ac:dyDescent="0.35">
      <c r="B26" s="261"/>
      <c r="C26" s="261"/>
      <c r="D26" s="199"/>
      <c r="E26" s="198"/>
      <c r="F26" s="179">
        <f>E26*4</f>
        <v>0</v>
      </c>
      <c r="G26" s="111"/>
      <c r="H26" s="5"/>
      <c r="N26" s="16"/>
      <c r="O26" s="16"/>
    </row>
    <row r="27" spans="2:15" ht="15.6" thickTop="1" x14ac:dyDescent="0.3">
      <c r="B27" s="110"/>
      <c r="C27" s="113"/>
      <c r="D27" s="136" t="s">
        <v>59</v>
      </c>
      <c r="E27" s="177">
        <f>SUM(E24:E26)</f>
        <v>5968402</v>
      </c>
      <c r="F27" s="178">
        <f>SUM(F24:F26)</f>
        <v>23873608</v>
      </c>
      <c r="G27"/>
      <c r="H27" s="111"/>
      <c r="O27" s="16"/>
    </row>
    <row r="28" spans="2:15" ht="15" x14ac:dyDescent="0.3">
      <c r="B28" s="110"/>
      <c r="C28" s="113"/>
      <c r="D28"/>
      <c r="G28"/>
      <c r="H28" s="111"/>
      <c r="O28" s="16"/>
    </row>
    <row r="29" spans="2:15" ht="18.75" customHeight="1" x14ac:dyDescent="0.3">
      <c r="B29" s="260" t="s">
        <v>91</v>
      </c>
      <c r="C29" s="260"/>
      <c r="D29" s="105"/>
      <c r="E29" s="106"/>
      <c r="F29" s="106"/>
      <c r="G29" s="106"/>
      <c r="H29" s="111"/>
      <c r="O29" s="16"/>
    </row>
    <row r="30" spans="2:15" x14ac:dyDescent="0.3">
      <c r="B30" s="270" t="s">
        <v>92</v>
      </c>
      <c r="C30" s="270"/>
      <c r="D30" s="189" t="s">
        <v>62</v>
      </c>
      <c r="E30" s="244" t="s">
        <v>93</v>
      </c>
      <c r="F30" s="244" t="s">
        <v>94</v>
      </c>
      <c r="G30" s="244" t="s">
        <v>63</v>
      </c>
      <c r="H30" s="111"/>
      <c r="O30" s="16"/>
    </row>
    <row r="31" spans="2:15" ht="27.6" x14ac:dyDescent="0.3">
      <c r="B31" s="270"/>
      <c r="C31" s="270"/>
      <c r="D31" s="190" t="s">
        <v>82</v>
      </c>
      <c r="E31" s="245"/>
      <c r="F31" s="245"/>
      <c r="G31" s="245"/>
      <c r="H31" s="111"/>
      <c r="O31" s="16"/>
    </row>
    <row r="32" spans="2:15" x14ac:dyDescent="0.3">
      <c r="B32" s="239" t="s">
        <v>208</v>
      </c>
      <c r="C32" s="239"/>
      <c r="D32" s="199" t="s">
        <v>209</v>
      </c>
      <c r="E32" s="201">
        <v>663120</v>
      </c>
      <c r="F32" s="202">
        <v>1</v>
      </c>
      <c r="G32" s="142">
        <f>E32 * F32</f>
        <v>663120</v>
      </c>
      <c r="H32" s="112"/>
      <c r="I32" s="111"/>
    </row>
    <row r="33" spans="2:15" x14ac:dyDescent="0.3">
      <c r="B33" s="239" t="s">
        <v>205</v>
      </c>
      <c r="C33" s="239"/>
      <c r="D33" s="199" t="s">
        <v>210</v>
      </c>
      <c r="E33" s="201">
        <v>516110</v>
      </c>
      <c r="F33" s="202">
        <v>1</v>
      </c>
      <c r="G33" s="142">
        <f t="shared" ref="G33:G35" si="2">E33 * F33</f>
        <v>516110</v>
      </c>
      <c r="H33" s="112"/>
      <c r="I33" s="111"/>
    </row>
    <row r="34" spans="2:15" x14ac:dyDescent="0.3">
      <c r="B34" s="239" t="s">
        <v>206</v>
      </c>
      <c r="C34" s="239"/>
      <c r="D34" s="199" t="s">
        <v>211</v>
      </c>
      <c r="E34" s="201">
        <v>264030</v>
      </c>
      <c r="F34" s="202">
        <v>1</v>
      </c>
      <c r="G34" s="142">
        <f t="shared" si="2"/>
        <v>264030</v>
      </c>
      <c r="H34" s="112"/>
      <c r="I34" s="111"/>
    </row>
    <row r="35" spans="2:15" ht="42" thickBot="1" x14ac:dyDescent="0.35">
      <c r="B35" s="239" t="s">
        <v>207</v>
      </c>
      <c r="C35" s="239"/>
      <c r="D35" s="203" t="s">
        <v>212</v>
      </c>
      <c r="E35" s="204">
        <v>1564200</v>
      </c>
      <c r="F35" s="205">
        <v>1</v>
      </c>
      <c r="G35" s="180">
        <f t="shared" si="2"/>
        <v>1564200</v>
      </c>
      <c r="H35" s="112"/>
      <c r="I35" s="111"/>
    </row>
    <row r="36" spans="2:15" s="114" customFormat="1" ht="15" thickTop="1" x14ac:dyDescent="0.3">
      <c r="C36" s="111"/>
      <c r="D36" s="111"/>
      <c r="E36" s="111"/>
      <c r="F36" s="136" t="s">
        <v>59</v>
      </c>
      <c r="G36" s="178">
        <f>SUM(G32:G35)</f>
        <v>3007460</v>
      </c>
      <c r="H36" s="112"/>
      <c r="I36" s="111"/>
      <c r="J36" s="115"/>
      <c r="K36" s="115"/>
      <c r="L36" s="115"/>
      <c r="M36" s="115"/>
      <c r="N36" s="115"/>
      <c r="O36" s="115"/>
    </row>
    <row r="37" spans="2:15" x14ac:dyDescent="0.3">
      <c r="C37" s="17"/>
      <c r="D37" s="17"/>
    </row>
  </sheetData>
  <sheetProtection algorithmName="SHA-512" hashValue="Sxmg13GP8s3HkpKPngV4OD3Q7ry6jFpHdSVYb5LvjIcYI/vqRS7tvVWWwJ2rIzc/lvrZMIlE0x25FoZq1pgEOg==" saltValue="YjYmlfA1VmilrmIHp40mvw==" spinCount="100000" sheet="1" objects="1" scenarios="1"/>
  <mergeCells count="24">
    <mergeCell ref="E8:E9"/>
    <mergeCell ref="B32:C32"/>
    <mergeCell ref="B33:C33"/>
    <mergeCell ref="B34:C34"/>
    <mergeCell ref="B35:C35"/>
    <mergeCell ref="B30:C31"/>
    <mergeCell ref="B24:C24"/>
    <mergeCell ref="B25:C25"/>
    <mergeCell ref="D3:E3"/>
    <mergeCell ref="D2:E2"/>
    <mergeCell ref="G30:G31"/>
    <mergeCell ref="B29:C29"/>
    <mergeCell ref="B26:C26"/>
    <mergeCell ref="B22:C23"/>
    <mergeCell ref="E22:E23"/>
    <mergeCell ref="B5:F5"/>
    <mergeCell ref="F22:F23"/>
    <mergeCell ref="E30:E31"/>
    <mergeCell ref="F30:F31"/>
    <mergeCell ref="B21:C21"/>
    <mergeCell ref="F8:F9"/>
    <mergeCell ref="B7:C7"/>
    <mergeCell ref="B8:B9"/>
    <mergeCell ref="D8:D9"/>
  </mergeCells>
  <pageMargins left="0.25" right="0.25" top="0.75" bottom="0.75" header="0.3" footer="0.3"/>
  <pageSetup scale="41" fitToHeight="0" orientation="landscape"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B5880-225F-4A29-B9D7-FFAC0A319C9E}">
  <sheetPr>
    <pageSetUpPr fitToPage="1"/>
  </sheetPr>
  <dimension ref="A1:T45"/>
  <sheetViews>
    <sheetView showGridLines="0" zoomScaleNormal="100" workbookViewId="0">
      <selection activeCell="F2" sqref="F2:G2"/>
    </sheetView>
  </sheetViews>
  <sheetFormatPr defaultColWidth="9.21875" defaultRowHeight="14.4" x14ac:dyDescent="0.3"/>
  <cols>
    <col min="1" max="1" width="5" style="23" customWidth="1"/>
    <col min="2" max="2" width="59.44140625" style="23" customWidth="1"/>
    <col min="3" max="3" width="25.44140625" style="23" bestFit="1" customWidth="1"/>
    <col min="4" max="4" width="30.21875" style="23" customWidth="1"/>
    <col min="5" max="5" width="9.44140625" style="23" customWidth="1"/>
    <col min="6" max="6" width="19.77734375" style="23" customWidth="1"/>
    <col min="7" max="7" width="23.5546875" style="23" customWidth="1"/>
    <col min="8" max="8" width="18.44140625" style="23" customWidth="1"/>
    <col min="9" max="17" width="23.5546875" style="23" customWidth="1"/>
    <col min="18" max="18" width="22.5546875" style="23" customWidth="1"/>
    <col min="19" max="20" width="25.5546875" style="23" customWidth="1"/>
    <col min="21" max="21" width="15.21875" style="23" bestFit="1" customWidth="1"/>
    <col min="22" max="16384" width="9.21875" style="23"/>
  </cols>
  <sheetData>
    <row r="1" spans="1:19" ht="16.8" x14ac:dyDescent="0.3">
      <c r="A1" s="83" t="s">
        <v>3</v>
      </c>
      <c r="B1" s="10"/>
      <c r="C1" s="10"/>
      <c r="D1" s="10"/>
      <c r="E1" s="10"/>
      <c r="F1" s="10"/>
      <c r="G1" s="10"/>
      <c r="H1" s="10"/>
    </row>
    <row r="2" spans="1:19" ht="15" customHeight="1" x14ac:dyDescent="0.3">
      <c r="A2" s="83" t="s">
        <v>1</v>
      </c>
      <c r="B2" s="10"/>
      <c r="C2" s="10"/>
      <c r="D2" s="10"/>
      <c r="E2" s="13" t="s">
        <v>4</v>
      </c>
      <c r="F2" s="250" t="str">
        <f>IF('Cost Proposal Summary'!E2="","",'Cost Proposal Summary'!E2)</f>
        <v>Gainwell Technologies</v>
      </c>
      <c r="G2" s="251"/>
    </row>
    <row r="3" spans="1:19" ht="16.5" customHeight="1" x14ac:dyDescent="0.3">
      <c r="A3" s="12" t="s">
        <v>95</v>
      </c>
      <c r="B3" s="10"/>
      <c r="C3" s="10"/>
      <c r="D3" s="10"/>
      <c r="E3" s="10"/>
      <c r="F3" s="213" t="s">
        <v>6</v>
      </c>
      <c r="G3" s="214"/>
    </row>
    <row r="4" spans="1:19" x14ac:dyDescent="0.3">
      <c r="A4" s="14"/>
      <c r="B4" s="14"/>
      <c r="C4" s="15"/>
      <c r="D4" s="15"/>
      <c r="E4" s="15"/>
      <c r="F4" s="15"/>
      <c r="G4" s="15"/>
      <c r="H4" s="15"/>
    </row>
    <row r="5" spans="1:19" ht="59.1" customHeight="1" x14ac:dyDescent="0.3">
      <c r="A5" s="10"/>
      <c r="B5" s="252" t="s">
        <v>96</v>
      </c>
      <c r="C5" s="252"/>
      <c r="D5" s="252"/>
      <c r="E5" s="252"/>
      <c r="F5" s="252"/>
      <c r="G5" s="252"/>
      <c r="H5" s="24"/>
    </row>
    <row r="6" spans="1:19" ht="11.25" customHeight="1" x14ac:dyDescent="0.3">
      <c r="A6" s="10"/>
      <c r="B6" s="25"/>
      <c r="C6" s="10"/>
      <c r="D6" s="10"/>
      <c r="E6" s="10"/>
      <c r="F6" s="10"/>
      <c r="G6" s="10"/>
      <c r="H6" s="10"/>
    </row>
    <row r="7" spans="1:19" s="29" customFormat="1" x14ac:dyDescent="0.3">
      <c r="A7" s="26"/>
      <c r="B7" s="27" t="s">
        <v>97</v>
      </c>
      <c r="C7" s="28"/>
      <c r="D7" s="23"/>
      <c r="E7" s="23"/>
      <c r="F7" s="28"/>
    </row>
    <row r="8" spans="1:19" x14ac:dyDescent="0.3">
      <c r="A8" s="10"/>
      <c r="B8" s="274" t="s">
        <v>98</v>
      </c>
      <c r="C8" s="274"/>
      <c r="D8" s="121">
        <v>30000</v>
      </c>
      <c r="F8" s="28"/>
    </row>
    <row r="9" spans="1:19" x14ac:dyDescent="0.3">
      <c r="A9" s="10"/>
      <c r="B9" s="275" t="s">
        <v>99</v>
      </c>
      <c r="C9" s="275"/>
      <c r="D9" s="120">
        <f>IFERROR('Tech M&amp;O Data Mgmt.'!E59/ 'Tech M&amp;O Data Mgmt.'!D59,"$                                           -    ")</f>
        <v>135.96720924618347</v>
      </c>
      <c r="F9" s="28"/>
    </row>
    <row r="10" spans="1:19" x14ac:dyDescent="0.3">
      <c r="A10" s="10"/>
      <c r="B10" s="273" t="s">
        <v>100</v>
      </c>
      <c r="C10" s="273"/>
      <c r="D10" s="120">
        <f>IFERROR(D8*D9,"$                                           -    ")</f>
        <v>4079016.277385504</v>
      </c>
      <c r="F10" s="28"/>
    </row>
    <row r="11" spans="1:19" x14ac:dyDescent="0.3">
      <c r="A11" s="10"/>
      <c r="B11" s="273" t="s">
        <v>101</v>
      </c>
      <c r="C11" s="273"/>
      <c r="D11" s="120">
        <f>IFERROR(D10*4,"$                                           -    ")</f>
        <v>16316065.109542016</v>
      </c>
      <c r="F11" s="28"/>
    </row>
    <row r="12" spans="1:19" x14ac:dyDescent="0.3">
      <c r="A12" s="10"/>
      <c r="B12" s="17"/>
    </row>
    <row r="13" spans="1:19" x14ac:dyDescent="0.3">
      <c r="A13" s="10"/>
      <c r="B13" s="17"/>
      <c r="C13" s="17"/>
      <c r="D13" s="10"/>
    </row>
    <row r="14" spans="1:19" s="29" customFormat="1" x14ac:dyDescent="0.3">
      <c r="A14" s="26"/>
      <c r="B14" s="23"/>
      <c r="C14" s="23"/>
      <c r="D14" s="23"/>
      <c r="E14" s="23"/>
      <c r="F14" s="23"/>
      <c r="G14" s="5"/>
      <c r="H14" s="5"/>
      <c r="I14" s="5"/>
      <c r="J14" s="5"/>
      <c r="K14" s="5"/>
      <c r="L14" s="5"/>
      <c r="M14" s="5"/>
      <c r="N14" s="5"/>
      <c r="O14" s="5"/>
      <c r="P14" s="5"/>
      <c r="Q14" s="5"/>
      <c r="R14" s="5"/>
      <c r="S14" s="5"/>
    </row>
    <row r="15" spans="1:19" s="29" customFormat="1" x14ac:dyDescent="0.3">
      <c r="A15" s="26"/>
      <c r="B15" s="23"/>
      <c r="C15" s="17"/>
      <c r="D15" s="10"/>
      <c r="E15" s="23"/>
      <c r="F15" s="23"/>
      <c r="G15" s="5"/>
      <c r="H15" s="5"/>
      <c r="I15" s="5"/>
      <c r="J15" s="5"/>
      <c r="K15" s="5"/>
      <c r="L15" s="5"/>
      <c r="M15" s="5"/>
      <c r="N15" s="5"/>
      <c r="O15" s="5"/>
      <c r="P15" s="5"/>
      <c r="Q15" s="5"/>
      <c r="R15" s="5"/>
      <c r="S15" s="5"/>
    </row>
    <row r="16" spans="1:19" s="29" customFormat="1" x14ac:dyDescent="0.3">
      <c r="A16" s="26"/>
      <c r="B16" s="23"/>
      <c r="C16" s="23"/>
      <c r="D16" s="23"/>
      <c r="E16" s="23"/>
      <c r="F16" s="23"/>
      <c r="G16" s="5"/>
      <c r="H16" s="5"/>
      <c r="I16" s="5"/>
      <c r="J16" s="5"/>
      <c r="K16" s="5"/>
      <c r="L16" s="5"/>
      <c r="M16" s="5"/>
      <c r="N16" s="5"/>
      <c r="O16" s="5"/>
      <c r="P16" s="5"/>
      <c r="Q16" s="5"/>
      <c r="R16" s="5"/>
      <c r="S16" s="5"/>
    </row>
    <row r="17" spans="1:17" x14ac:dyDescent="0.3">
      <c r="A17" s="30"/>
      <c r="G17" s="5"/>
      <c r="H17" s="5"/>
      <c r="I17" s="5"/>
      <c r="J17" s="5"/>
      <c r="K17" s="5"/>
      <c r="L17" s="5"/>
      <c r="M17" s="5"/>
      <c r="N17" s="5"/>
      <c r="O17" s="5"/>
      <c r="P17" s="5"/>
      <c r="Q17" s="5"/>
    </row>
    <row r="18" spans="1:17" x14ac:dyDescent="0.3">
      <c r="A18" s="28"/>
      <c r="G18" s="28"/>
      <c r="H18" s="28"/>
      <c r="Q18" s="31"/>
    </row>
    <row r="19" spans="1:17" x14ac:dyDescent="0.3">
      <c r="A19" s="28"/>
      <c r="G19" s="28"/>
      <c r="H19" s="28"/>
      <c r="Q19" s="31"/>
    </row>
    <row r="20" spans="1:17" x14ac:dyDescent="0.3">
      <c r="A20" s="28"/>
      <c r="G20" s="28"/>
      <c r="H20" s="28"/>
      <c r="Q20" s="31"/>
    </row>
    <row r="21" spans="1:17" x14ac:dyDescent="0.3">
      <c r="A21" s="28"/>
      <c r="G21" s="28"/>
      <c r="H21" s="28"/>
      <c r="Q21" s="31"/>
    </row>
    <row r="22" spans="1:17" x14ac:dyDescent="0.3">
      <c r="A22" s="28"/>
      <c r="G22" s="28"/>
      <c r="H22" s="28"/>
      <c r="Q22" s="31"/>
    </row>
    <row r="23" spans="1:17" x14ac:dyDescent="0.3">
      <c r="A23" s="28"/>
      <c r="G23" s="28"/>
      <c r="H23" s="28"/>
      <c r="Q23" s="31"/>
    </row>
    <row r="24" spans="1:17" x14ac:dyDescent="0.3">
      <c r="A24" s="28"/>
      <c r="G24" s="28"/>
      <c r="H24" s="28"/>
      <c r="Q24" s="31"/>
    </row>
    <row r="25" spans="1:17" x14ac:dyDescent="0.3">
      <c r="A25" s="28"/>
      <c r="G25" s="28"/>
      <c r="H25" s="28"/>
      <c r="Q25" s="31"/>
    </row>
    <row r="26" spans="1:17" x14ac:dyDescent="0.3">
      <c r="A26" s="28"/>
      <c r="G26" s="28"/>
      <c r="H26" s="28"/>
      <c r="Q26" s="31"/>
    </row>
    <row r="27" spans="1:17" x14ac:dyDescent="0.3">
      <c r="A27" s="28"/>
      <c r="G27" s="28"/>
      <c r="H27" s="28"/>
      <c r="Q27" s="31"/>
    </row>
    <row r="28" spans="1:17" x14ac:dyDescent="0.3">
      <c r="A28" s="28"/>
      <c r="G28" s="28"/>
      <c r="H28" s="28"/>
      <c r="Q28" s="31"/>
    </row>
    <row r="29" spans="1:17" x14ac:dyDescent="0.3">
      <c r="A29" s="28"/>
      <c r="G29" s="28"/>
      <c r="H29" s="28"/>
      <c r="Q29" s="31"/>
    </row>
    <row r="30" spans="1:17" x14ac:dyDescent="0.3">
      <c r="A30" s="28"/>
      <c r="G30" s="28"/>
      <c r="H30" s="28"/>
      <c r="Q30" s="31"/>
    </row>
    <row r="31" spans="1:17" x14ac:dyDescent="0.3">
      <c r="A31" s="28"/>
      <c r="G31" s="28"/>
      <c r="H31" s="28"/>
      <c r="Q31" s="31"/>
    </row>
    <row r="32" spans="1:17" x14ac:dyDescent="0.3">
      <c r="A32" s="28"/>
      <c r="G32" s="28"/>
      <c r="H32" s="28"/>
      <c r="Q32" s="31"/>
    </row>
    <row r="33" spans="1:20" x14ac:dyDescent="0.3">
      <c r="A33" s="28"/>
      <c r="G33" s="28"/>
      <c r="H33" s="28"/>
      <c r="Q33" s="31"/>
    </row>
    <row r="34" spans="1:20" x14ac:dyDescent="0.3">
      <c r="A34" s="28"/>
      <c r="G34" s="28"/>
      <c r="H34" s="28"/>
      <c r="Q34" s="31"/>
    </row>
    <row r="35" spans="1:20" x14ac:dyDescent="0.3">
      <c r="A35" s="28"/>
      <c r="G35" s="28"/>
      <c r="H35" s="28"/>
      <c r="Q35" s="31"/>
    </row>
    <row r="36" spans="1:20" x14ac:dyDescent="0.3">
      <c r="A36" s="28"/>
      <c r="G36" s="28"/>
      <c r="H36" s="28"/>
      <c r="Q36" s="31"/>
    </row>
    <row r="37" spans="1:20" x14ac:dyDescent="0.3">
      <c r="A37" s="28"/>
      <c r="G37" s="28"/>
      <c r="H37" s="28"/>
      <c r="Q37" s="31"/>
    </row>
    <row r="38" spans="1:20" x14ac:dyDescent="0.3">
      <c r="A38" s="28"/>
      <c r="G38" s="28"/>
      <c r="H38" s="28"/>
      <c r="Q38" s="31"/>
    </row>
    <row r="39" spans="1:20" x14ac:dyDescent="0.3">
      <c r="A39" s="28"/>
      <c r="G39" s="28"/>
      <c r="H39" s="28"/>
    </row>
    <row r="40" spans="1:20" x14ac:dyDescent="0.3">
      <c r="A40" s="28"/>
      <c r="G40" s="28"/>
      <c r="H40" s="28"/>
    </row>
    <row r="41" spans="1:20" x14ac:dyDescent="0.3">
      <c r="A41" s="28"/>
      <c r="G41" s="28"/>
      <c r="H41" s="28"/>
    </row>
    <row r="42" spans="1:20" x14ac:dyDescent="0.3">
      <c r="A42" s="28"/>
      <c r="G42" s="28"/>
      <c r="H42" s="28"/>
    </row>
    <row r="43" spans="1:20" x14ac:dyDescent="0.3">
      <c r="A43" s="28"/>
      <c r="G43" s="28"/>
      <c r="H43" s="28"/>
    </row>
    <row r="44" spans="1:20" x14ac:dyDescent="0.3">
      <c r="T44" s="31"/>
    </row>
    <row r="45" spans="1:20" x14ac:dyDescent="0.3">
      <c r="T45" s="31"/>
    </row>
  </sheetData>
  <sheetProtection algorithmName="SHA-512" hashValue="Y0ffAwQwsJagSVxYxf7hNt3JKy27jlMXUg5hBLwqbJuTZ/mgyeYIJic14YrE4sClQ+7FOWb/iFY+5G0aKNokvw==" saltValue="MgReNAzW/xrCy8+TdhlDzg==" spinCount="100000" sheet="1" objects="1" scenarios="1"/>
  <mergeCells count="7">
    <mergeCell ref="B11:C11"/>
    <mergeCell ref="B10:C10"/>
    <mergeCell ref="F2:G2"/>
    <mergeCell ref="F3:G3"/>
    <mergeCell ref="B5:G5"/>
    <mergeCell ref="B8:C8"/>
    <mergeCell ref="B9:C9"/>
  </mergeCells>
  <pageMargins left="0.25" right="0.25" top="0.75" bottom="0.75" header="0.3" footer="0.3"/>
  <pageSetup scale="50" fitToHeight="0" orientation="landscape"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9A50B-2A5B-48B8-BD1C-A15FA9CAE798}">
  <dimension ref="A1:Q86"/>
  <sheetViews>
    <sheetView showGridLines="0" zoomScale="86" zoomScaleNormal="86" workbookViewId="0">
      <selection activeCell="F2" sqref="F2:G2"/>
    </sheetView>
  </sheetViews>
  <sheetFormatPr defaultColWidth="9.21875" defaultRowHeight="14.4" x14ac:dyDescent="0.3"/>
  <cols>
    <col min="1" max="1" width="4.77734375" style="16" customWidth="1"/>
    <col min="2" max="2" width="49.5546875" style="16" customWidth="1"/>
    <col min="3" max="4" width="19.5546875" style="16" customWidth="1"/>
    <col min="5" max="8" width="23.5546875" style="16" customWidth="1"/>
    <col min="9" max="15" width="23.5546875" style="5" customWidth="1"/>
    <col min="16" max="19" width="23.5546875" style="16" customWidth="1"/>
    <col min="20" max="20" width="22.5546875" style="16" customWidth="1"/>
    <col min="21" max="22" width="25.5546875" style="16" customWidth="1"/>
    <col min="23" max="23" width="15.21875" style="16" bestFit="1" customWidth="1"/>
    <col min="24" max="16384" width="9.21875" style="16"/>
  </cols>
  <sheetData>
    <row r="1" spans="1:17" s="11" customFormat="1" ht="16.8" x14ac:dyDescent="0.3">
      <c r="A1" s="83" t="s">
        <v>3</v>
      </c>
      <c r="B1" s="10"/>
      <c r="C1" s="10"/>
      <c r="D1" s="10"/>
      <c r="E1" s="10"/>
      <c r="F1" s="10"/>
      <c r="G1" s="10"/>
      <c r="H1" s="10"/>
      <c r="I1" s="5"/>
      <c r="J1" s="5"/>
      <c r="K1" s="5"/>
      <c r="L1" s="5"/>
      <c r="M1" s="5"/>
      <c r="N1" s="5"/>
      <c r="O1" s="5"/>
    </row>
    <row r="2" spans="1:17" s="11" customFormat="1" ht="15" customHeight="1" x14ac:dyDescent="0.3">
      <c r="A2" s="83" t="s">
        <v>1</v>
      </c>
      <c r="B2" s="10"/>
      <c r="C2" s="10"/>
      <c r="D2" s="10"/>
      <c r="E2" s="10"/>
      <c r="F2" s="221" t="str">
        <f>IF('Cost Proposal Summary'!E2="","",'Cost Proposal Summary'!E2)</f>
        <v>Gainwell Technologies</v>
      </c>
      <c r="G2" s="221"/>
      <c r="H2" s="5"/>
      <c r="I2" s="5"/>
      <c r="J2" s="5"/>
      <c r="K2" s="5"/>
      <c r="L2" s="5"/>
      <c r="M2" s="5"/>
      <c r="N2" s="5"/>
    </row>
    <row r="3" spans="1:17" s="11" customFormat="1" ht="16.5" customHeight="1" x14ac:dyDescent="0.3">
      <c r="A3" s="12" t="s">
        <v>102</v>
      </c>
      <c r="B3" s="10"/>
      <c r="C3" s="10"/>
      <c r="D3" s="10"/>
      <c r="E3" s="10"/>
      <c r="F3" s="222" t="s">
        <v>6</v>
      </c>
      <c r="G3" s="222"/>
      <c r="H3" s="5"/>
      <c r="I3" s="5"/>
      <c r="J3" s="5"/>
      <c r="K3" s="5"/>
      <c r="L3" s="5"/>
      <c r="M3" s="5"/>
      <c r="N3" s="5"/>
    </row>
    <row r="4" spans="1:17" s="11" customFormat="1" x14ac:dyDescent="0.3">
      <c r="A4" s="14"/>
      <c r="B4" s="14"/>
      <c r="C4" s="14"/>
      <c r="D4" s="15"/>
      <c r="E4" s="15"/>
      <c r="F4" s="15"/>
      <c r="G4" s="15"/>
      <c r="H4" s="15"/>
      <c r="I4" s="5"/>
      <c r="J4" s="5"/>
      <c r="K4" s="5"/>
      <c r="L4" s="5"/>
      <c r="M4" s="5"/>
      <c r="N4" s="5"/>
      <c r="O4" s="5"/>
    </row>
    <row r="5" spans="1:17" ht="89.1" customHeight="1" x14ac:dyDescent="0.3">
      <c r="B5" s="252" t="s">
        <v>103</v>
      </c>
      <c r="C5" s="252"/>
      <c r="D5" s="252"/>
      <c r="E5" s="252"/>
      <c r="F5" s="252"/>
      <c r="G5" s="252"/>
      <c r="H5" s="24"/>
    </row>
    <row r="7" spans="1:17" s="18" customFormat="1" ht="18.75" customHeight="1" x14ac:dyDescent="0.3">
      <c r="A7" s="134" t="s">
        <v>104</v>
      </c>
      <c r="I7" s="19"/>
      <c r="J7" s="19"/>
      <c r="K7" s="19"/>
      <c r="L7" s="19"/>
      <c r="M7" s="19"/>
      <c r="N7" s="19"/>
      <c r="O7" s="19"/>
    </row>
    <row r="8" spans="1:17" ht="55.2" x14ac:dyDescent="0.3">
      <c r="A8" s="20" t="s">
        <v>39</v>
      </c>
      <c r="B8" s="135" t="s">
        <v>56</v>
      </c>
      <c r="C8" s="191" t="s">
        <v>38</v>
      </c>
      <c r="D8" s="191" t="s">
        <v>71</v>
      </c>
      <c r="E8" s="191" t="s">
        <v>72</v>
      </c>
      <c r="F8" s="191" t="s">
        <v>73</v>
      </c>
      <c r="G8" s="191" t="s">
        <v>105</v>
      </c>
      <c r="I8" s="16"/>
      <c r="J8" s="16"/>
      <c r="P8" s="5"/>
      <c r="Q8" s="5"/>
    </row>
    <row r="9" spans="1:17" x14ac:dyDescent="0.3">
      <c r="A9" s="21">
        <v>1</v>
      </c>
      <c r="B9" s="97" t="str">
        <f>'Staffing Rates'!C10</f>
        <v>Chief Executive Officer</v>
      </c>
      <c r="C9" s="96">
        <f>'Staffing Rates'!H10</f>
        <v>358.8</v>
      </c>
      <c r="D9" s="116">
        <v>0</v>
      </c>
      <c r="E9" s="96">
        <f>C9*D9</f>
        <v>0</v>
      </c>
      <c r="F9" s="96">
        <f>C9*D9*12</f>
        <v>0</v>
      </c>
      <c r="G9" s="91">
        <f t="shared" ref="G9:G22" si="0">C9*D9*48</f>
        <v>0</v>
      </c>
      <c r="I9" s="16"/>
      <c r="J9" s="16"/>
      <c r="P9" s="5"/>
      <c r="Q9" s="5"/>
    </row>
    <row r="10" spans="1:17" x14ac:dyDescent="0.3">
      <c r="A10" s="21">
        <v>2</v>
      </c>
      <c r="B10" s="97" t="str">
        <f>'Staffing Rates'!C11</f>
        <v>Chief Financial Officer</v>
      </c>
      <c r="C10" s="96">
        <f>'Staffing Rates'!H11</f>
        <v>173.24</v>
      </c>
      <c r="D10" s="116">
        <v>0</v>
      </c>
      <c r="E10" s="96">
        <f t="shared" ref="E10:E22" si="1">C10*D10</f>
        <v>0</v>
      </c>
      <c r="F10" s="96">
        <f t="shared" ref="F10:F22" si="2">C10*D10*12</f>
        <v>0</v>
      </c>
      <c r="G10" s="91">
        <f t="shared" si="0"/>
        <v>0</v>
      </c>
      <c r="I10" s="16"/>
      <c r="J10" s="16"/>
      <c r="P10" s="5"/>
      <c r="Q10" s="5"/>
    </row>
    <row r="11" spans="1:17" x14ac:dyDescent="0.3">
      <c r="A11" s="21">
        <v>3</v>
      </c>
      <c r="B11" s="97" t="str">
        <f>'Staffing Rates'!C12</f>
        <v>Account Manager</v>
      </c>
      <c r="C11" s="96">
        <f>'Staffing Rates'!H12</f>
        <v>293.56</v>
      </c>
      <c r="D11" s="116">
        <v>0</v>
      </c>
      <c r="E11" s="96">
        <f t="shared" si="1"/>
        <v>0</v>
      </c>
      <c r="F11" s="96">
        <f t="shared" si="2"/>
        <v>0</v>
      </c>
      <c r="G11" s="91">
        <f t="shared" si="0"/>
        <v>0</v>
      </c>
      <c r="I11" s="16"/>
      <c r="J11" s="16"/>
      <c r="P11" s="5"/>
      <c r="Q11" s="5"/>
    </row>
    <row r="12" spans="1:17" x14ac:dyDescent="0.3">
      <c r="A12" s="21">
        <v>4</v>
      </c>
      <c r="B12" s="97" t="str">
        <f>'Staffing Rates'!C13</f>
        <v>Compliance Officer</v>
      </c>
      <c r="C12" s="96">
        <f>'Staffing Rates'!H13</f>
        <v>178.81</v>
      </c>
      <c r="D12" s="116">
        <v>0</v>
      </c>
      <c r="E12" s="96">
        <f t="shared" si="1"/>
        <v>0</v>
      </c>
      <c r="F12" s="96">
        <f t="shared" si="2"/>
        <v>0</v>
      </c>
      <c r="G12" s="91">
        <f t="shared" si="0"/>
        <v>0</v>
      </c>
      <c r="I12" s="16"/>
      <c r="J12" s="16"/>
      <c r="P12" s="5"/>
      <c r="Q12" s="5"/>
    </row>
    <row r="13" spans="1:17" x14ac:dyDescent="0.3">
      <c r="A13" s="21">
        <v>5</v>
      </c>
      <c r="B13" s="97" t="str">
        <f>'Staffing Rates'!C14</f>
        <v>Member Services Manager</v>
      </c>
      <c r="C13" s="96">
        <f>'Staffing Rates'!H14</f>
        <v>182.26</v>
      </c>
      <c r="D13" s="116">
        <v>0</v>
      </c>
      <c r="E13" s="96">
        <f t="shared" si="1"/>
        <v>0</v>
      </c>
      <c r="F13" s="96">
        <f t="shared" si="2"/>
        <v>0</v>
      </c>
      <c r="G13" s="91">
        <f t="shared" si="0"/>
        <v>0</v>
      </c>
      <c r="I13" s="16"/>
      <c r="J13" s="16"/>
      <c r="P13" s="5"/>
      <c r="Q13" s="5"/>
    </row>
    <row r="14" spans="1:17" x14ac:dyDescent="0.3">
      <c r="A14" s="21">
        <v>6</v>
      </c>
      <c r="B14" s="97" t="str">
        <f>'Staffing Rates'!C15</f>
        <v>Provider Services Manager</v>
      </c>
      <c r="C14" s="96">
        <f>'Staffing Rates'!H15</f>
        <v>182.26</v>
      </c>
      <c r="D14" s="116">
        <v>0</v>
      </c>
      <c r="E14" s="96">
        <f t="shared" si="1"/>
        <v>0</v>
      </c>
      <c r="F14" s="96">
        <f t="shared" si="2"/>
        <v>0</v>
      </c>
      <c r="G14" s="91">
        <f t="shared" si="0"/>
        <v>0</v>
      </c>
      <c r="I14" s="16"/>
      <c r="J14" s="16"/>
      <c r="P14" s="5"/>
      <c r="Q14" s="5"/>
    </row>
    <row r="15" spans="1:17" x14ac:dyDescent="0.3">
      <c r="A15" s="21">
        <v>7</v>
      </c>
      <c r="B15" s="97" t="str">
        <f>'Staffing Rates'!C16</f>
        <v>MMIS Project Manager</v>
      </c>
      <c r="C15" s="96">
        <f>'Staffing Rates'!H16</f>
        <v>196.1</v>
      </c>
      <c r="D15" s="116">
        <v>0</v>
      </c>
      <c r="E15" s="96">
        <f t="shared" si="1"/>
        <v>0</v>
      </c>
      <c r="F15" s="96">
        <f t="shared" si="2"/>
        <v>0</v>
      </c>
      <c r="G15" s="91">
        <f t="shared" si="0"/>
        <v>0</v>
      </c>
      <c r="I15" s="16"/>
      <c r="J15" s="16"/>
      <c r="P15" s="5"/>
      <c r="Q15" s="5"/>
    </row>
    <row r="16" spans="1:17" x14ac:dyDescent="0.3">
      <c r="A16" s="21">
        <v>8</v>
      </c>
      <c r="B16" s="97" t="str">
        <f>'Staffing Rates'!C17</f>
        <v>Quality Assurance Manager</v>
      </c>
      <c r="C16" s="96">
        <f>'Staffing Rates'!H17</f>
        <v>163.09</v>
      </c>
      <c r="D16" s="116">
        <v>0</v>
      </c>
      <c r="E16" s="96">
        <f t="shared" si="1"/>
        <v>0</v>
      </c>
      <c r="F16" s="96">
        <f t="shared" si="2"/>
        <v>0</v>
      </c>
      <c r="G16" s="91">
        <f t="shared" si="0"/>
        <v>0</v>
      </c>
      <c r="I16" s="16"/>
      <c r="J16" s="16"/>
      <c r="P16" s="5"/>
      <c r="Q16" s="5"/>
    </row>
    <row r="17" spans="1:17" x14ac:dyDescent="0.3">
      <c r="A17" s="21">
        <v>9</v>
      </c>
      <c r="B17" s="97" t="str">
        <f>IF('Staffing Rates'!C18=0, " ",'Staffing Rates'!C18)</f>
        <v>MMIS Data Compliance Manager</v>
      </c>
      <c r="C17" s="96">
        <f>'Staffing Rates'!H18</f>
        <v>193.66</v>
      </c>
      <c r="D17" s="116">
        <v>0</v>
      </c>
      <c r="E17" s="96">
        <f t="shared" si="1"/>
        <v>0</v>
      </c>
      <c r="F17" s="96">
        <f t="shared" si="2"/>
        <v>0</v>
      </c>
      <c r="G17" s="91">
        <f t="shared" si="0"/>
        <v>0</v>
      </c>
      <c r="I17" s="16"/>
      <c r="J17" s="16"/>
      <c r="P17" s="5"/>
      <c r="Q17" s="5"/>
    </row>
    <row r="18" spans="1:17" x14ac:dyDescent="0.3">
      <c r="A18" s="21">
        <v>10</v>
      </c>
      <c r="B18" s="97" t="str">
        <f>IF('Staffing Rates'!C19=0, " ",'Staffing Rates'!C19)</f>
        <v>MMIS Account Security Officer</v>
      </c>
      <c r="C18" s="96">
        <f>'Staffing Rates'!H19</f>
        <v>145.69</v>
      </c>
      <c r="D18" s="116">
        <v>0</v>
      </c>
      <c r="E18" s="96">
        <f t="shared" si="1"/>
        <v>0</v>
      </c>
      <c r="F18" s="96">
        <f t="shared" si="2"/>
        <v>0</v>
      </c>
      <c r="G18" s="91">
        <f t="shared" si="0"/>
        <v>0</v>
      </c>
      <c r="I18" s="16"/>
      <c r="J18" s="16"/>
      <c r="P18" s="5"/>
      <c r="Q18" s="5"/>
    </row>
    <row r="19" spans="1:17" x14ac:dyDescent="0.3">
      <c r="A19" s="21">
        <v>11</v>
      </c>
      <c r="B19" s="97" t="str">
        <f>IF('Staffing Rates'!C20=0, " ",'Staffing Rates'!C20)</f>
        <v>MMIS Technical Architect</v>
      </c>
      <c r="C19" s="96">
        <f>'Staffing Rates'!H20</f>
        <v>194.35</v>
      </c>
      <c r="D19" s="116">
        <v>0</v>
      </c>
      <c r="E19" s="96">
        <f t="shared" si="1"/>
        <v>0</v>
      </c>
      <c r="F19" s="96">
        <f t="shared" si="2"/>
        <v>0</v>
      </c>
      <c r="G19" s="91">
        <f t="shared" si="0"/>
        <v>0</v>
      </c>
      <c r="I19" s="16"/>
      <c r="J19" s="16"/>
      <c r="P19" s="5"/>
      <c r="Q19" s="5"/>
    </row>
    <row r="20" spans="1:17" x14ac:dyDescent="0.3">
      <c r="A20" s="21">
        <v>12</v>
      </c>
      <c r="B20" s="97" t="str">
        <f>IF('Staffing Rates'!C21=0, " ",'Staffing Rates'!C21)</f>
        <v>MMIS Business Analyst</v>
      </c>
      <c r="C20" s="96">
        <f>'Staffing Rates'!H21</f>
        <v>98.29</v>
      </c>
      <c r="D20" s="117">
        <v>632</v>
      </c>
      <c r="E20" s="96">
        <f t="shared" si="1"/>
        <v>62119.280000000006</v>
      </c>
      <c r="F20" s="96">
        <f t="shared" si="2"/>
        <v>745431.3600000001</v>
      </c>
      <c r="G20" s="91">
        <f t="shared" si="0"/>
        <v>2981725.4400000004</v>
      </c>
      <c r="I20" s="16"/>
      <c r="J20" s="16"/>
      <c r="P20" s="5"/>
      <c r="Q20" s="5"/>
    </row>
    <row r="21" spans="1:17" x14ac:dyDescent="0.3">
      <c r="A21" s="21">
        <v>13</v>
      </c>
      <c r="B21" s="97" t="str">
        <f>IF('Staffing Rates'!C22=0, " ",'Staffing Rates'!C22)</f>
        <v>MMIS Business Analyst - Advanced</v>
      </c>
      <c r="C21" s="96">
        <f>'Staffing Rates'!H22</f>
        <v>112.7</v>
      </c>
      <c r="D21" s="117">
        <v>896</v>
      </c>
      <c r="E21" s="96">
        <f t="shared" si="1"/>
        <v>100979.2</v>
      </c>
      <c r="F21" s="96">
        <f t="shared" si="2"/>
        <v>1211750.3999999999</v>
      </c>
      <c r="G21" s="91">
        <f t="shared" si="0"/>
        <v>4847001.5999999996</v>
      </c>
      <c r="I21" s="16"/>
      <c r="J21" s="16"/>
      <c r="P21" s="5"/>
      <c r="Q21" s="5"/>
    </row>
    <row r="22" spans="1:17" x14ac:dyDescent="0.3">
      <c r="A22" s="21">
        <v>14</v>
      </c>
      <c r="B22" s="97" t="str">
        <f>IF('Staffing Rates'!C23=0, " ",'Staffing Rates'!C23)</f>
        <v>MMIS Business Analyst - Senior</v>
      </c>
      <c r="C22" s="96">
        <f>'Staffing Rates'!H23</f>
        <v>125.45</v>
      </c>
      <c r="D22" s="117">
        <v>1264</v>
      </c>
      <c r="E22" s="96">
        <f t="shared" si="1"/>
        <v>158568.80000000002</v>
      </c>
      <c r="F22" s="96">
        <f t="shared" si="2"/>
        <v>1902825.6</v>
      </c>
      <c r="G22" s="91">
        <f t="shared" si="0"/>
        <v>7611302.4000000004</v>
      </c>
      <c r="I22" s="16"/>
      <c r="J22" s="16"/>
      <c r="P22" s="5"/>
      <c r="Q22" s="5"/>
    </row>
    <row r="23" spans="1:17" x14ac:dyDescent="0.3">
      <c r="A23" s="21">
        <v>15</v>
      </c>
      <c r="B23" s="97" t="str">
        <f>IF('Staffing Rates'!C24=0, " ",'Staffing Rates'!C24)</f>
        <v>MMIS Claims Manager</v>
      </c>
      <c r="C23" s="96">
        <f>'Staffing Rates'!H24</f>
        <v>182.26</v>
      </c>
      <c r="D23" s="117">
        <v>152</v>
      </c>
      <c r="E23" s="96">
        <f t="shared" ref="E23:E58" si="3">C23*D23</f>
        <v>27703.519999999997</v>
      </c>
      <c r="F23" s="96">
        <f t="shared" ref="F23:F58" si="4">C23*D23*12</f>
        <v>332442.23999999999</v>
      </c>
      <c r="G23" s="91">
        <f t="shared" ref="G23:G58" si="5">C23*D23*48</f>
        <v>1329768.96</v>
      </c>
      <c r="I23" s="16"/>
      <c r="J23" s="16"/>
      <c r="P23" s="5"/>
      <c r="Q23" s="5"/>
    </row>
    <row r="24" spans="1:17" x14ac:dyDescent="0.3">
      <c r="A24" s="21">
        <v>16</v>
      </c>
      <c r="B24" s="97" t="str">
        <f>IF('Staffing Rates'!C25=0, " ",'Staffing Rates'!C25)</f>
        <v>MMIS Clerk/Service Desk Agent</v>
      </c>
      <c r="C24" s="96">
        <f>'Staffing Rates'!H25</f>
        <v>45.43</v>
      </c>
      <c r="D24" s="117">
        <v>1684</v>
      </c>
      <c r="E24" s="96">
        <f t="shared" si="3"/>
        <v>76504.12</v>
      </c>
      <c r="F24" s="96">
        <f t="shared" si="4"/>
        <v>918049.44</v>
      </c>
      <c r="G24" s="91">
        <f t="shared" si="5"/>
        <v>3672197.76</v>
      </c>
      <c r="I24" s="16"/>
      <c r="J24" s="16"/>
      <c r="P24" s="5"/>
      <c r="Q24" s="5"/>
    </row>
    <row r="25" spans="1:17" x14ac:dyDescent="0.3">
      <c r="A25" s="21">
        <v>17</v>
      </c>
      <c r="B25" s="97" t="str">
        <f>IF('Staffing Rates'!C26=0, " ",'Staffing Rates'!C26)</f>
        <v>MMIS Clerk/Service Desk Agent - Advanced</v>
      </c>
      <c r="C25" s="96">
        <f>'Staffing Rates'!H26</f>
        <v>55.45</v>
      </c>
      <c r="D25" s="117">
        <v>1092</v>
      </c>
      <c r="E25" s="96">
        <f t="shared" si="3"/>
        <v>60551.4</v>
      </c>
      <c r="F25" s="96">
        <f t="shared" si="4"/>
        <v>726616.8</v>
      </c>
      <c r="G25" s="91">
        <f t="shared" si="5"/>
        <v>2906467.2</v>
      </c>
      <c r="I25" s="16"/>
      <c r="J25" s="16"/>
      <c r="P25" s="5"/>
      <c r="Q25" s="5"/>
    </row>
    <row r="26" spans="1:17" x14ac:dyDescent="0.3">
      <c r="A26" s="21">
        <v>18</v>
      </c>
      <c r="B26" s="97" t="str">
        <f>IF('Staffing Rates'!C27=0, " ",'Staffing Rates'!C27)</f>
        <v>MMIS Clerk/Service Desk Agent - Senior</v>
      </c>
      <c r="C26" s="96">
        <f>'Staffing Rates'!H27</f>
        <v>60.13</v>
      </c>
      <c r="D26" s="117">
        <v>0</v>
      </c>
      <c r="E26" s="96">
        <f t="shared" si="3"/>
        <v>0</v>
      </c>
      <c r="F26" s="96">
        <f t="shared" si="4"/>
        <v>0</v>
      </c>
      <c r="G26" s="91">
        <f t="shared" si="5"/>
        <v>0</v>
      </c>
      <c r="I26" s="16"/>
      <c r="J26" s="16"/>
      <c r="P26" s="5"/>
      <c r="Q26" s="5"/>
    </row>
    <row r="27" spans="1:17" x14ac:dyDescent="0.3">
      <c r="A27" s="21">
        <v>19</v>
      </c>
      <c r="B27" s="97" t="str">
        <f>IF('Staffing Rates'!C28=0, " ",'Staffing Rates'!C28)</f>
        <v>MMIS Database Administrator</v>
      </c>
      <c r="C27" s="96">
        <f>'Staffing Rates'!H28</f>
        <v>107.37</v>
      </c>
      <c r="D27" s="117">
        <v>0</v>
      </c>
      <c r="E27" s="96">
        <f t="shared" si="3"/>
        <v>0</v>
      </c>
      <c r="F27" s="96">
        <f t="shared" si="4"/>
        <v>0</v>
      </c>
      <c r="G27" s="91">
        <f t="shared" si="5"/>
        <v>0</v>
      </c>
      <c r="I27" s="16"/>
      <c r="J27" s="16"/>
      <c r="P27" s="5"/>
      <c r="Q27" s="5"/>
    </row>
    <row r="28" spans="1:17" x14ac:dyDescent="0.3">
      <c r="A28" s="21">
        <v>20</v>
      </c>
      <c r="B28" s="97" t="str">
        <f>IF('Staffing Rates'!C29=0, " ",'Staffing Rates'!C29)</f>
        <v>MMIS Insurance Operations Analyst</v>
      </c>
      <c r="C28" s="96">
        <f>'Staffing Rates'!H29</f>
        <v>68.540000000000006</v>
      </c>
      <c r="D28" s="117">
        <v>0</v>
      </c>
      <c r="E28" s="96">
        <f t="shared" si="3"/>
        <v>0</v>
      </c>
      <c r="F28" s="96">
        <f t="shared" si="4"/>
        <v>0</v>
      </c>
      <c r="G28" s="91">
        <f t="shared" si="5"/>
        <v>0</v>
      </c>
      <c r="I28" s="16"/>
      <c r="J28" s="16"/>
      <c r="P28" s="5"/>
      <c r="Q28" s="5"/>
    </row>
    <row r="29" spans="1:17" x14ac:dyDescent="0.3">
      <c r="A29" s="21">
        <v>21</v>
      </c>
      <c r="B29" s="97" t="str">
        <f>IF('Staffing Rates'!C30=0, " ",'Staffing Rates'!C30)</f>
        <v>MMIS Insurance Operations Analyst - Advanced</v>
      </c>
      <c r="C29" s="96">
        <f>'Staffing Rates'!H30</f>
        <v>78.83</v>
      </c>
      <c r="D29" s="117">
        <v>104</v>
      </c>
      <c r="E29" s="96">
        <f t="shared" si="3"/>
        <v>8198.32</v>
      </c>
      <c r="F29" s="96">
        <f t="shared" si="4"/>
        <v>98379.839999999997</v>
      </c>
      <c r="G29" s="91">
        <f t="shared" si="5"/>
        <v>393519.35999999999</v>
      </c>
      <c r="I29" s="16"/>
      <c r="J29" s="16"/>
      <c r="P29" s="5"/>
      <c r="Q29" s="5"/>
    </row>
    <row r="30" spans="1:17" x14ac:dyDescent="0.3">
      <c r="A30" s="21">
        <v>22</v>
      </c>
      <c r="B30" s="97" t="str">
        <f>IF('Staffing Rates'!C31=0, " ",'Staffing Rates'!C31)</f>
        <v>MMIS Insurance Operations Analyst - Senior</v>
      </c>
      <c r="C30" s="96">
        <f>'Staffing Rates'!H31</f>
        <v>121.86</v>
      </c>
      <c r="D30" s="117">
        <v>0</v>
      </c>
      <c r="E30" s="96">
        <f t="shared" si="3"/>
        <v>0</v>
      </c>
      <c r="F30" s="96">
        <f t="shared" si="4"/>
        <v>0</v>
      </c>
      <c r="G30" s="91">
        <f t="shared" si="5"/>
        <v>0</v>
      </c>
      <c r="I30" s="16"/>
      <c r="J30" s="16"/>
      <c r="P30" s="5"/>
      <c r="Q30" s="5"/>
    </row>
    <row r="31" spans="1:17" x14ac:dyDescent="0.3">
      <c r="A31" s="21">
        <v>23</v>
      </c>
      <c r="B31" s="97" t="str">
        <f>IF('Staffing Rates'!C32=0, " ",'Staffing Rates'!C32)</f>
        <v>MMIS Insurance Operations - Manager</v>
      </c>
      <c r="C31" s="96">
        <f>'Staffing Rates'!H32</f>
        <v>146.08000000000001</v>
      </c>
      <c r="D31" s="117">
        <v>0</v>
      </c>
      <c r="E31" s="96">
        <f t="shared" si="3"/>
        <v>0</v>
      </c>
      <c r="F31" s="96">
        <f t="shared" si="4"/>
        <v>0</v>
      </c>
      <c r="G31" s="91">
        <f t="shared" si="5"/>
        <v>0</v>
      </c>
      <c r="I31" s="16"/>
      <c r="J31" s="16"/>
      <c r="P31" s="5"/>
      <c r="Q31" s="5"/>
    </row>
    <row r="32" spans="1:17" x14ac:dyDescent="0.3">
      <c r="A32" s="21">
        <v>24</v>
      </c>
      <c r="B32" s="97" t="str">
        <f>IF('Staffing Rates'!C33=0, " ",'Staffing Rates'!C33)</f>
        <v>MMIS Infrastructure Administrator</v>
      </c>
      <c r="C32" s="96">
        <f>'Staffing Rates'!H33</f>
        <v>114.66</v>
      </c>
      <c r="D32" s="117">
        <v>0</v>
      </c>
      <c r="E32" s="96">
        <f t="shared" si="3"/>
        <v>0</v>
      </c>
      <c r="F32" s="96">
        <f t="shared" si="4"/>
        <v>0</v>
      </c>
      <c r="G32" s="91">
        <f t="shared" si="5"/>
        <v>0</v>
      </c>
      <c r="I32" s="16"/>
      <c r="J32" s="16"/>
      <c r="P32" s="5"/>
      <c r="Q32" s="5"/>
    </row>
    <row r="33" spans="1:17" x14ac:dyDescent="0.3">
      <c r="A33" s="21">
        <v>25</v>
      </c>
      <c r="B33" s="97" t="str">
        <f>IF('Staffing Rates'!C34=0, " ",'Staffing Rates'!C34)</f>
        <v>MMIS Business Services - Manager</v>
      </c>
      <c r="C33" s="96">
        <f>'Staffing Rates'!H34</f>
        <v>204.63</v>
      </c>
      <c r="D33" s="117">
        <v>0</v>
      </c>
      <c r="E33" s="96">
        <f t="shared" si="3"/>
        <v>0</v>
      </c>
      <c r="F33" s="96">
        <f t="shared" si="4"/>
        <v>0</v>
      </c>
      <c r="G33" s="91">
        <f t="shared" si="5"/>
        <v>0</v>
      </c>
      <c r="I33" s="16"/>
      <c r="J33" s="16"/>
      <c r="P33" s="5"/>
      <c r="Q33" s="5"/>
    </row>
    <row r="34" spans="1:17" x14ac:dyDescent="0.3">
      <c r="A34" s="21">
        <v>26</v>
      </c>
      <c r="B34" s="97" t="str">
        <f>IF('Staffing Rates'!C35=0, " ",'Staffing Rates'!C35)</f>
        <v>MMIS Cost Avoidance - Manager</v>
      </c>
      <c r="C34" s="96">
        <f>'Staffing Rates'!H35</f>
        <v>170.49</v>
      </c>
      <c r="D34" s="117">
        <v>0</v>
      </c>
      <c r="E34" s="96">
        <f t="shared" si="3"/>
        <v>0</v>
      </c>
      <c r="F34" s="96">
        <f t="shared" si="4"/>
        <v>0</v>
      </c>
      <c r="G34" s="91">
        <f t="shared" si="5"/>
        <v>0</v>
      </c>
      <c r="I34" s="16"/>
      <c r="J34" s="16"/>
      <c r="P34" s="5"/>
      <c r="Q34" s="5"/>
    </row>
    <row r="35" spans="1:17" x14ac:dyDescent="0.3">
      <c r="A35" s="21">
        <v>27</v>
      </c>
      <c r="B35" s="97" t="str">
        <f>IF('Staffing Rates'!C36=0, " ",'Staffing Rates'!C36)</f>
        <v>MMIS Infrastructure Administrator - Manager</v>
      </c>
      <c r="C35" s="96">
        <f>'Staffing Rates'!H36</f>
        <v>195.94</v>
      </c>
      <c r="D35" s="117">
        <v>0</v>
      </c>
      <c r="E35" s="96">
        <f t="shared" si="3"/>
        <v>0</v>
      </c>
      <c r="F35" s="96">
        <f t="shared" si="4"/>
        <v>0</v>
      </c>
      <c r="G35" s="91">
        <f t="shared" si="5"/>
        <v>0</v>
      </c>
      <c r="I35" s="16"/>
      <c r="J35" s="16"/>
      <c r="P35" s="5"/>
      <c r="Q35" s="5"/>
    </row>
    <row r="36" spans="1:17" x14ac:dyDescent="0.3">
      <c r="A36" s="21">
        <v>28</v>
      </c>
      <c r="B36" s="97" t="str">
        <f>IF('Staffing Rates'!C37=0, " ",'Staffing Rates'!C37)</f>
        <v>MMIS Systems Operations - Manager</v>
      </c>
      <c r="C36" s="96">
        <f>'Staffing Rates'!H37</f>
        <v>195.13</v>
      </c>
      <c r="D36" s="117">
        <v>0</v>
      </c>
      <c r="E36" s="96">
        <f t="shared" si="3"/>
        <v>0</v>
      </c>
      <c r="F36" s="96">
        <f t="shared" si="4"/>
        <v>0</v>
      </c>
      <c r="G36" s="91">
        <f t="shared" si="5"/>
        <v>0</v>
      </c>
      <c r="I36" s="16"/>
      <c r="J36" s="16"/>
      <c r="P36" s="5"/>
      <c r="Q36" s="5"/>
    </row>
    <row r="37" spans="1:17" x14ac:dyDescent="0.3">
      <c r="A37" s="21">
        <v>29</v>
      </c>
      <c r="B37" s="97" t="str">
        <f>IF('Staffing Rates'!C38=0, " ",'Staffing Rates'!C38)</f>
        <v>MMIS Technical Delivery - Manager</v>
      </c>
      <c r="C37" s="96">
        <f>'Staffing Rates'!H38</f>
        <v>203.75</v>
      </c>
      <c r="D37" s="117">
        <v>0</v>
      </c>
      <c r="E37" s="96">
        <f t="shared" si="3"/>
        <v>0</v>
      </c>
      <c r="F37" s="96">
        <f t="shared" si="4"/>
        <v>0</v>
      </c>
      <c r="G37" s="91">
        <f t="shared" si="5"/>
        <v>0</v>
      </c>
      <c r="I37" s="16"/>
      <c r="J37" s="16"/>
      <c r="P37" s="5"/>
      <c r="Q37" s="5"/>
    </row>
    <row r="38" spans="1:17" x14ac:dyDescent="0.3">
      <c r="A38" s="21">
        <v>30</v>
      </c>
      <c r="B38" s="97" t="str">
        <f>IF('Staffing Rates'!C39=0, " ",'Staffing Rates'!C39)</f>
        <v>MMIS Quality Testing - Manager</v>
      </c>
      <c r="C38" s="96">
        <f>'Staffing Rates'!H39</f>
        <v>145.44999999999999</v>
      </c>
      <c r="D38" s="117">
        <v>0</v>
      </c>
      <c r="E38" s="96">
        <f t="shared" si="3"/>
        <v>0</v>
      </c>
      <c r="F38" s="96">
        <f t="shared" si="4"/>
        <v>0</v>
      </c>
      <c r="G38" s="91">
        <f t="shared" si="5"/>
        <v>0</v>
      </c>
      <c r="I38" s="16"/>
      <c r="J38" s="16"/>
      <c r="P38" s="5"/>
      <c r="Q38" s="5"/>
    </row>
    <row r="39" spans="1:17" x14ac:dyDescent="0.3">
      <c r="A39" s="21">
        <v>31</v>
      </c>
      <c r="B39" s="97" t="str">
        <f>IF('Staffing Rates'!C40=0, " ",'Staffing Rates'!C40)</f>
        <v>MMIS Pharmacist</v>
      </c>
      <c r="C39" s="96">
        <f>'Staffing Rates'!H40</f>
        <v>173.24</v>
      </c>
      <c r="D39" s="117">
        <v>152</v>
      </c>
      <c r="E39" s="96">
        <f t="shared" si="3"/>
        <v>26332.480000000003</v>
      </c>
      <c r="F39" s="96">
        <f t="shared" si="4"/>
        <v>315989.76000000001</v>
      </c>
      <c r="G39" s="91">
        <f t="shared" si="5"/>
        <v>1263959.04</v>
      </c>
      <c r="I39" s="16"/>
      <c r="J39" s="16"/>
      <c r="P39" s="5"/>
      <c r="Q39" s="5"/>
    </row>
    <row r="40" spans="1:17" x14ac:dyDescent="0.3">
      <c r="A40" s="21">
        <v>32</v>
      </c>
      <c r="B40" s="97" t="str">
        <f>IF('Staffing Rates'!C41=0, " ",'Staffing Rates'!C41)</f>
        <v>MMIS Developer - Advanced</v>
      </c>
      <c r="C40" s="96">
        <f>'Staffing Rates'!H41</f>
        <v>132.02000000000001</v>
      </c>
      <c r="D40" s="117">
        <v>0</v>
      </c>
      <c r="E40" s="96">
        <f t="shared" si="3"/>
        <v>0</v>
      </c>
      <c r="F40" s="96">
        <f t="shared" si="4"/>
        <v>0</v>
      </c>
      <c r="G40" s="91">
        <f t="shared" si="5"/>
        <v>0</v>
      </c>
      <c r="I40" s="16"/>
      <c r="J40" s="16"/>
      <c r="P40" s="5"/>
      <c r="Q40" s="5"/>
    </row>
    <row r="41" spans="1:17" x14ac:dyDescent="0.3">
      <c r="A41" s="21">
        <v>33</v>
      </c>
      <c r="B41" s="97" t="str">
        <f>IF('Staffing Rates'!C42=0, " ",'Staffing Rates'!C42)</f>
        <v>MMIS Developer - Senior</v>
      </c>
      <c r="C41" s="96">
        <f>'Staffing Rates'!H42</f>
        <v>145.05000000000001</v>
      </c>
      <c r="D41" s="117">
        <v>0</v>
      </c>
      <c r="E41" s="96">
        <f t="shared" si="3"/>
        <v>0</v>
      </c>
      <c r="F41" s="96">
        <f t="shared" si="4"/>
        <v>0</v>
      </c>
      <c r="G41" s="91">
        <f t="shared" si="5"/>
        <v>0</v>
      </c>
      <c r="I41" s="16"/>
      <c r="J41" s="16"/>
      <c r="P41" s="5"/>
      <c r="Q41" s="5"/>
    </row>
    <row r="42" spans="1:17" x14ac:dyDescent="0.3">
      <c r="A42" s="21">
        <v>34</v>
      </c>
      <c r="B42" s="97" t="str">
        <f>IF('Staffing Rates'!C43=0, " ",'Staffing Rates'!C43)</f>
        <v>MMIS Project Coordinator</v>
      </c>
      <c r="C42" s="96">
        <f>'Staffing Rates'!H43</f>
        <v>90.08</v>
      </c>
      <c r="D42" s="117">
        <v>0</v>
      </c>
      <c r="E42" s="96">
        <f t="shared" si="3"/>
        <v>0</v>
      </c>
      <c r="F42" s="96">
        <f t="shared" si="4"/>
        <v>0</v>
      </c>
      <c r="G42" s="91">
        <f t="shared" si="5"/>
        <v>0</v>
      </c>
      <c r="I42" s="16"/>
      <c r="J42" s="16"/>
      <c r="P42" s="5"/>
      <c r="Q42" s="5"/>
    </row>
    <row r="43" spans="1:17" ht="13.8" x14ac:dyDescent="0.25">
      <c r="A43" s="21">
        <v>35</v>
      </c>
      <c r="B43" s="97" t="str">
        <f>IF('Staffing Rates'!C44=0, " ",'Staffing Rates'!C44)</f>
        <v>MMIS Technical Project Manager</v>
      </c>
      <c r="C43" s="96">
        <f>'Staffing Rates'!H44</f>
        <v>107.84</v>
      </c>
      <c r="D43" s="117">
        <v>0</v>
      </c>
      <c r="E43" s="96">
        <f t="shared" si="3"/>
        <v>0</v>
      </c>
      <c r="F43" s="96">
        <f t="shared" si="4"/>
        <v>0</v>
      </c>
      <c r="G43" s="91">
        <f t="shared" si="5"/>
        <v>0</v>
      </c>
      <c r="I43" s="16"/>
      <c r="J43" s="16"/>
      <c r="K43" s="16"/>
      <c r="L43" s="16"/>
      <c r="M43" s="16"/>
      <c r="N43" s="16"/>
      <c r="O43" s="16"/>
    </row>
    <row r="44" spans="1:17" ht="13.8" x14ac:dyDescent="0.25">
      <c r="A44" s="21">
        <v>36</v>
      </c>
      <c r="B44" s="97" t="str">
        <f>IF('Staffing Rates'!C45=0, " ",'Staffing Rates'!C45)</f>
        <v>MMIS Technical Project Manager - Advanced</v>
      </c>
      <c r="C44" s="96">
        <f>'Staffing Rates'!H45</f>
        <v>153.24</v>
      </c>
      <c r="D44" s="117">
        <v>0</v>
      </c>
      <c r="E44" s="96">
        <f t="shared" si="3"/>
        <v>0</v>
      </c>
      <c r="F44" s="96">
        <f t="shared" si="4"/>
        <v>0</v>
      </c>
      <c r="G44" s="91">
        <f t="shared" si="5"/>
        <v>0</v>
      </c>
      <c r="I44" s="16"/>
      <c r="J44" s="16"/>
      <c r="K44" s="16"/>
      <c r="L44" s="16"/>
      <c r="M44" s="16"/>
      <c r="N44" s="16"/>
      <c r="O44" s="16"/>
    </row>
    <row r="45" spans="1:17" ht="13.8" x14ac:dyDescent="0.25">
      <c r="A45" s="21">
        <v>37</v>
      </c>
      <c r="B45" s="97" t="str">
        <f>IF('Staffing Rates'!C46=0, " ",'Staffing Rates'!C46)</f>
        <v>MMIS Technical Project Manager - Senior</v>
      </c>
      <c r="C45" s="96">
        <f>'Staffing Rates'!H46</f>
        <v>164.82</v>
      </c>
      <c r="D45" s="117">
        <v>0</v>
      </c>
      <c r="E45" s="96">
        <f t="shared" si="3"/>
        <v>0</v>
      </c>
      <c r="F45" s="96">
        <f t="shared" si="4"/>
        <v>0</v>
      </c>
      <c r="G45" s="91">
        <f t="shared" si="5"/>
        <v>0</v>
      </c>
      <c r="I45" s="16"/>
      <c r="J45" s="16"/>
      <c r="K45" s="16"/>
      <c r="L45" s="16"/>
      <c r="M45" s="16"/>
      <c r="N45" s="16"/>
      <c r="O45" s="16"/>
    </row>
    <row r="46" spans="1:17" ht="15.75" customHeight="1" x14ac:dyDescent="0.25">
      <c r="A46" s="21">
        <v>38</v>
      </c>
      <c r="B46" s="97" t="str">
        <f>IF('Staffing Rates'!C47=0, " ",'Staffing Rates'!C47)</f>
        <v>MMIS Publication/Communication Analyst</v>
      </c>
      <c r="C46" s="96">
        <f>'Staffing Rates'!H47</f>
        <v>103.65</v>
      </c>
      <c r="D46" s="117">
        <v>0</v>
      </c>
      <c r="E46" s="96">
        <f t="shared" si="3"/>
        <v>0</v>
      </c>
      <c r="F46" s="96">
        <f t="shared" si="4"/>
        <v>0</v>
      </c>
      <c r="G46" s="91">
        <f t="shared" si="5"/>
        <v>0</v>
      </c>
      <c r="I46" s="16"/>
      <c r="J46" s="16"/>
      <c r="K46" s="16"/>
      <c r="L46" s="16"/>
      <c r="M46" s="16"/>
      <c r="N46" s="16"/>
      <c r="O46" s="16"/>
    </row>
    <row r="47" spans="1:17" ht="15.75" customHeight="1" x14ac:dyDescent="0.25">
      <c r="A47" s="21">
        <v>39</v>
      </c>
      <c r="B47" s="97" t="str">
        <f>IF('Staffing Rates'!C48=0, " ",'Staffing Rates'!C48)</f>
        <v>MMIS Quality Assurance Analyst</v>
      </c>
      <c r="C47" s="96">
        <f>'Staffing Rates'!H48</f>
        <v>111.34</v>
      </c>
      <c r="D47" s="117">
        <v>208</v>
      </c>
      <c r="E47" s="96">
        <f t="shared" si="3"/>
        <v>23158.720000000001</v>
      </c>
      <c r="F47" s="96">
        <f t="shared" si="4"/>
        <v>277904.64000000001</v>
      </c>
      <c r="G47" s="91">
        <f t="shared" si="5"/>
        <v>1111618.5600000001</v>
      </c>
      <c r="I47" s="16"/>
      <c r="J47" s="16"/>
      <c r="K47" s="16"/>
      <c r="L47" s="16"/>
      <c r="M47" s="16"/>
      <c r="N47" s="16"/>
      <c r="O47" s="16"/>
    </row>
    <row r="48" spans="1:17" ht="15.75" customHeight="1" x14ac:dyDescent="0.25">
      <c r="A48" s="21">
        <v>40</v>
      </c>
      <c r="B48" s="97" t="str">
        <f>IF('Staffing Rates'!C49=0, " ",'Staffing Rates'!C49)</f>
        <v>MMIS Quality Assurance Analyst - Senior</v>
      </c>
      <c r="C48" s="96">
        <f>'Staffing Rates'!H49</f>
        <v>127.27</v>
      </c>
      <c r="D48" s="117">
        <v>0</v>
      </c>
      <c r="E48" s="96">
        <f t="shared" si="3"/>
        <v>0</v>
      </c>
      <c r="F48" s="96">
        <f t="shared" si="4"/>
        <v>0</v>
      </c>
      <c r="G48" s="91">
        <f t="shared" si="5"/>
        <v>0</v>
      </c>
      <c r="I48" s="16"/>
      <c r="J48" s="16"/>
      <c r="K48" s="16"/>
      <c r="L48" s="16"/>
      <c r="M48" s="16"/>
      <c r="N48" s="16"/>
      <c r="O48" s="16"/>
    </row>
    <row r="49" spans="1:15" ht="15.75" customHeight="1" x14ac:dyDescent="0.25">
      <c r="A49" s="21">
        <v>41</v>
      </c>
      <c r="B49" s="97" t="str">
        <f>IF('Staffing Rates'!C50=0, " ",'Staffing Rates'!C50)</f>
        <v>MMIS Quality Assurance Analyst - Advanced</v>
      </c>
      <c r="C49" s="96">
        <f>'Staffing Rates'!H50</f>
        <v>118.37</v>
      </c>
      <c r="D49" s="117">
        <v>0</v>
      </c>
      <c r="E49" s="96">
        <f t="shared" si="3"/>
        <v>0</v>
      </c>
      <c r="F49" s="96">
        <f t="shared" si="4"/>
        <v>0</v>
      </c>
      <c r="G49" s="91">
        <f t="shared" si="5"/>
        <v>0</v>
      </c>
      <c r="I49" s="16"/>
      <c r="J49" s="16"/>
      <c r="K49" s="16"/>
      <c r="L49" s="16"/>
      <c r="M49" s="16"/>
      <c r="N49" s="16"/>
      <c r="O49" s="16"/>
    </row>
    <row r="50" spans="1:15" ht="15.75" customHeight="1" x14ac:dyDescent="0.25">
      <c r="A50" s="21">
        <v>42</v>
      </c>
      <c r="B50" s="97" t="str">
        <f>IF('Staffing Rates'!C51=0, " ",'Staffing Rates'!C51)</f>
        <v>MMIS Clerk/Service Desk Agent - Manager</v>
      </c>
      <c r="C50" s="96">
        <f>'Staffing Rates'!H51</f>
        <v>120.53</v>
      </c>
      <c r="D50" s="117">
        <v>104</v>
      </c>
      <c r="E50" s="96">
        <f t="shared" si="3"/>
        <v>12535.12</v>
      </c>
      <c r="F50" s="96">
        <f t="shared" si="4"/>
        <v>150421.44</v>
      </c>
      <c r="G50" s="91">
        <f t="shared" si="5"/>
        <v>601685.76000000001</v>
      </c>
      <c r="I50" s="16"/>
      <c r="J50" s="16"/>
      <c r="K50" s="16"/>
      <c r="L50" s="16"/>
      <c r="M50" s="16"/>
      <c r="N50" s="16"/>
      <c r="O50" s="16"/>
    </row>
    <row r="51" spans="1:15" ht="13.8" x14ac:dyDescent="0.25">
      <c r="A51" s="21">
        <v>43</v>
      </c>
      <c r="B51" s="97" t="str">
        <f>IF('Staffing Rates'!C52=0, " ",'Staffing Rates'!C52)</f>
        <v>MMIS Systems Administrator</v>
      </c>
      <c r="C51" s="96">
        <f>'Staffing Rates'!H52</f>
        <v>72.349999999999994</v>
      </c>
      <c r="D51" s="117">
        <v>0</v>
      </c>
      <c r="E51" s="96">
        <f t="shared" si="3"/>
        <v>0</v>
      </c>
      <c r="F51" s="96">
        <f t="shared" si="4"/>
        <v>0</v>
      </c>
      <c r="G51" s="91">
        <f t="shared" si="5"/>
        <v>0</v>
      </c>
      <c r="I51" s="16"/>
      <c r="J51" s="16"/>
      <c r="K51" s="16"/>
      <c r="L51" s="16"/>
      <c r="M51" s="16"/>
      <c r="N51" s="16"/>
      <c r="O51" s="16"/>
    </row>
    <row r="52" spans="1:15" ht="13.8" x14ac:dyDescent="0.25">
      <c r="A52" s="21">
        <v>44</v>
      </c>
      <c r="B52" s="97" t="str">
        <f>IF('Staffing Rates'!C53=0, " ",'Staffing Rates'!C53)</f>
        <v>MMIS Quality Tester</v>
      </c>
      <c r="C52" s="96">
        <f>'Staffing Rates'!H53</f>
        <v>111.95</v>
      </c>
      <c r="D52" s="117">
        <v>0</v>
      </c>
      <c r="E52" s="96">
        <f t="shared" si="3"/>
        <v>0</v>
      </c>
      <c r="F52" s="96">
        <f t="shared" si="4"/>
        <v>0</v>
      </c>
      <c r="G52" s="91">
        <f t="shared" si="5"/>
        <v>0</v>
      </c>
      <c r="I52" s="16"/>
      <c r="J52" s="16"/>
      <c r="K52" s="16"/>
      <c r="L52" s="16"/>
      <c r="M52" s="16"/>
      <c r="N52" s="16"/>
      <c r="O52" s="16"/>
    </row>
    <row r="53" spans="1:15" ht="13.8" x14ac:dyDescent="0.25">
      <c r="A53" s="21">
        <v>45</v>
      </c>
      <c r="B53" s="97" t="str">
        <f>IF('Staffing Rates'!C54=0, " ",'Staffing Rates'!C54)</f>
        <v>MMIS Quality Tester - Advanced</v>
      </c>
      <c r="C53" s="96">
        <f>'Staffing Rates'!H54</f>
        <v>116.78</v>
      </c>
      <c r="D53" s="117">
        <v>0</v>
      </c>
      <c r="E53" s="96">
        <f t="shared" si="3"/>
        <v>0</v>
      </c>
      <c r="F53" s="96">
        <f t="shared" si="4"/>
        <v>0</v>
      </c>
      <c r="G53" s="91">
        <f t="shared" si="5"/>
        <v>0</v>
      </c>
      <c r="I53" s="16"/>
      <c r="J53" s="16"/>
      <c r="K53" s="16"/>
      <c r="L53" s="16"/>
      <c r="M53" s="16"/>
      <c r="N53" s="16"/>
      <c r="O53" s="16"/>
    </row>
    <row r="54" spans="1:15" ht="13.8" x14ac:dyDescent="0.25">
      <c r="A54" s="21">
        <v>46</v>
      </c>
      <c r="B54" s="97" t="str">
        <f>IF('Staffing Rates'!C55=0, " ",'Staffing Rates'!C55)</f>
        <v>MMIS Quality Tester - Senior</v>
      </c>
      <c r="C54" s="96">
        <f>'Staffing Rates'!H55</f>
        <v>120.38</v>
      </c>
      <c r="D54" s="117">
        <v>0</v>
      </c>
      <c r="E54" s="96">
        <f t="shared" si="3"/>
        <v>0</v>
      </c>
      <c r="F54" s="96">
        <f t="shared" si="4"/>
        <v>0</v>
      </c>
      <c r="G54" s="91">
        <f t="shared" si="5"/>
        <v>0</v>
      </c>
      <c r="I54" s="16"/>
      <c r="J54" s="16"/>
      <c r="K54" s="16"/>
      <c r="L54" s="16"/>
      <c r="M54" s="16"/>
      <c r="N54" s="16"/>
      <c r="O54" s="16"/>
    </row>
    <row r="55" spans="1:15" ht="13.8" x14ac:dyDescent="0.25">
      <c r="A55" s="21">
        <v>47</v>
      </c>
      <c r="B55" s="97" t="str">
        <f>IF('Staffing Rates'!C56=0, " ",'Staffing Rates'!C56)</f>
        <v>MMIS Trainer</v>
      </c>
      <c r="C55" s="96">
        <f>'Staffing Rates'!H56</f>
        <v>132.91</v>
      </c>
      <c r="D55" s="117">
        <v>0</v>
      </c>
      <c r="E55" s="96">
        <f t="shared" si="3"/>
        <v>0</v>
      </c>
      <c r="F55" s="96">
        <f t="shared" si="4"/>
        <v>0</v>
      </c>
      <c r="G55" s="91">
        <f t="shared" si="5"/>
        <v>0</v>
      </c>
      <c r="I55" s="16"/>
      <c r="J55" s="16"/>
      <c r="K55" s="16"/>
      <c r="L55" s="16"/>
      <c r="M55" s="16"/>
      <c r="N55" s="16"/>
      <c r="O55" s="16"/>
    </row>
    <row r="56" spans="1:15" ht="13.8" x14ac:dyDescent="0.25">
      <c r="A56" s="21">
        <v>48</v>
      </c>
      <c r="B56" s="97" t="str">
        <f>IF('Staffing Rates'!C57=0, " ",'Staffing Rates'!C57)</f>
        <v xml:space="preserve"> </v>
      </c>
      <c r="C56" s="96">
        <f>'Staffing Rates'!H57</f>
        <v>0</v>
      </c>
      <c r="D56" s="117"/>
      <c r="E56" s="96">
        <f t="shared" si="3"/>
        <v>0</v>
      </c>
      <c r="F56" s="96">
        <f t="shared" si="4"/>
        <v>0</v>
      </c>
      <c r="G56" s="91">
        <f t="shared" si="5"/>
        <v>0</v>
      </c>
      <c r="I56" s="16"/>
      <c r="J56" s="16"/>
      <c r="K56" s="16"/>
      <c r="L56" s="16"/>
      <c r="M56" s="16"/>
      <c r="N56" s="16"/>
      <c r="O56" s="16"/>
    </row>
    <row r="57" spans="1:15" ht="13.8" x14ac:dyDescent="0.25">
      <c r="A57" s="21">
        <v>49</v>
      </c>
      <c r="B57" s="97" t="str">
        <f>IF('Staffing Rates'!C58=0, " ",'Staffing Rates'!C58)</f>
        <v xml:space="preserve"> </v>
      </c>
      <c r="C57" s="96">
        <f>'Staffing Rates'!H58</f>
        <v>0</v>
      </c>
      <c r="D57" s="117"/>
      <c r="E57" s="96">
        <f t="shared" si="3"/>
        <v>0</v>
      </c>
      <c r="F57" s="96">
        <f t="shared" si="4"/>
        <v>0</v>
      </c>
      <c r="G57" s="91">
        <f t="shared" si="5"/>
        <v>0</v>
      </c>
      <c r="I57" s="16"/>
      <c r="J57" s="16"/>
      <c r="K57" s="16"/>
      <c r="L57" s="16"/>
      <c r="M57" s="16"/>
      <c r="N57" s="16"/>
      <c r="O57" s="16"/>
    </row>
    <row r="58" spans="1:15" thickBot="1" x14ac:dyDescent="0.3">
      <c r="A58" s="21">
        <v>50</v>
      </c>
      <c r="B58" s="97" t="str">
        <f>IF('Staffing Rates'!C59=0, " ",'Staffing Rates'!C59)</f>
        <v xml:space="preserve"> </v>
      </c>
      <c r="C58" s="96">
        <f>'Staffing Rates'!H59</f>
        <v>0</v>
      </c>
      <c r="D58" s="170"/>
      <c r="E58" s="164">
        <f t="shared" si="3"/>
        <v>0</v>
      </c>
      <c r="F58" s="164">
        <f t="shared" si="4"/>
        <v>0</v>
      </c>
      <c r="G58" s="165">
        <f t="shared" si="5"/>
        <v>0</v>
      </c>
      <c r="I58" s="16"/>
      <c r="J58" s="16"/>
      <c r="K58" s="16"/>
      <c r="L58" s="16"/>
      <c r="M58" s="16"/>
      <c r="N58" s="16"/>
      <c r="O58" s="16"/>
    </row>
    <row r="59" spans="1:15" ht="15" thickTop="1" x14ac:dyDescent="0.3">
      <c r="A59" s="5"/>
      <c r="B59" s="276" t="s">
        <v>59</v>
      </c>
      <c r="C59" s="277"/>
      <c r="D59" s="169">
        <f>SUM(D9:D58)</f>
        <v>6288</v>
      </c>
      <c r="E59" s="162">
        <f>SUM(E9:E58)</f>
        <v>556650.96000000008</v>
      </c>
      <c r="F59" s="162">
        <f>SUM(F9:F58)</f>
        <v>6679811.5200000005</v>
      </c>
      <c r="G59" s="22">
        <f>SUM(G9:G58)</f>
        <v>26719246.080000002</v>
      </c>
      <c r="I59" s="16"/>
      <c r="J59" s="16"/>
      <c r="K59" s="16"/>
      <c r="L59" s="16"/>
      <c r="M59" s="16"/>
      <c r="N59" s="16"/>
      <c r="O59" s="16"/>
    </row>
    <row r="60" spans="1:15" x14ac:dyDescent="0.3">
      <c r="A60" s="5"/>
      <c r="B60" s="92"/>
      <c r="C60"/>
      <c r="D60"/>
      <c r="E60"/>
      <c r="F60" s="160"/>
      <c r="G60" s="160"/>
      <c r="I60" s="16"/>
      <c r="J60" s="16"/>
      <c r="K60" s="16"/>
      <c r="L60" s="16"/>
      <c r="M60" s="16"/>
      <c r="N60" s="16"/>
      <c r="O60" s="16"/>
    </row>
    <row r="61" spans="1:15" x14ac:dyDescent="0.3">
      <c r="A61" s="5"/>
      <c r="B61" s="5"/>
      <c r="C61" s="5"/>
      <c r="D61" s="5"/>
      <c r="E61" s="5"/>
      <c r="F61" s="5"/>
      <c r="G61" s="5"/>
      <c r="I61" s="16"/>
      <c r="J61" s="16"/>
      <c r="K61" s="16"/>
      <c r="L61" s="16"/>
      <c r="M61" s="16"/>
      <c r="N61" s="16"/>
      <c r="O61" s="16"/>
    </row>
    <row r="62" spans="1:15" x14ac:dyDescent="0.3">
      <c r="A62" s="5"/>
      <c r="B62" s="5"/>
      <c r="C62" s="5"/>
      <c r="D62" s="5"/>
      <c r="E62" s="5"/>
      <c r="F62" s="5"/>
      <c r="G62" s="5"/>
      <c r="I62" s="16"/>
      <c r="J62" s="16"/>
      <c r="K62" s="16"/>
      <c r="L62" s="16"/>
      <c r="M62" s="16"/>
      <c r="N62" s="16"/>
      <c r="O62" s="16"/>
    </row>
    <row r="63" spans="1:15" x14ac:dyDescent="0.3">
      <c r="A63" s="5"/>
      <c r="B63" s="5"/>
      <c r="C63" s="5"/>
      <c r="D63" s="5"/>
      <c r="E63" s="5"/>
      <c r="F63" s="5"/>
      <c r="I63" s="16"/>
      <c r="J63" s="16"/>
      <c r="K63" s="16"/>
      <c r="L63" s="16"/>
      <c r="M63" s="16"/>
      <c r="N63" s="16"/>
      <c r="O63" s="16"/>
    </row>
    <row r="64" spans="1:15" x14ac:dyDescent="0.3">
      <c r="A64" s="5"/>
      <c r="B64" s="5"/>
      <c r="C64" s="5"/>
      <c r="D64" s="5"/>
      <c r="E64" s="5"/>
      <c r="F64" s="5"/>
      <c r="I64" s="16"/>
      <c r="J64" s="16"/>
      <c r="K64" s="16"/>
      <c r="L64" s="16"/>
      <c r="M64" s="16"/>
      <c r="N64" s="16"/>
      <c r="O64" s="16"/>
    </row>
    <row r="65" spans="1:15" x14ac:dyDescent="0.3">
      <c r="A65" s="5"/>
      <c r="B65" s="5"/>
      <c r="C65" s="5"/>
      <c r="D65" s="99"/>
      <c r="E65" s="99"/>
      <c r="F65" s="99"/>
      <c r="I65" s="16"/>
      <c r="J65" s="16"/>
      <c r="K65" s="16"/>
      <c r="L65" s="16"/>
      <c r="M65" s="16"/>
      <c r="N65" s="16"/>
      <c r="O65" s="16"/>
    </row>
    <row r="66" spans="1:15" x14ac:dyDescent="0.3">
      <c r="A66" s="5"/>
      <c r="B66" s="5"/>
      <c r="C66" s="5"/>
      <c r="D66" s="98"/>
      <c r="E66" s="98"/>
      <c r="F66" s="98"/>
      <c r="I66" s="16"/>
      <c r="J66" s="16"/>
      <c r="K66" s="16"/>
      <c r="L66" s="16"/>
      <c r="M66" s="16"/>
      <c r="N66" s="16"/>
      <c r="O66" s="16"/>
    </row>
    <row r="67" spans="1:15" x14ac:dyDescent="0.3">
      <c r="A67" s="5"/>
      <c r="B67" s="5"/>
      <c r="C67" s="5"/>
      <c r="D67" s="5"/>
      <c r="E67" s="5"/>
      <c r="F67" s="5"/>
      <c r="I67" s="16"/>
      <c r="J67" s="16"/>
      <c r="K67" s="16"/>
      <c r="L67" s="16"/>
      <c r="M67" s="16"/>
      <c r="N67" s="16"/>
      <c r="O67" s="16"/>
    </row>
    <row r="68" spans="1:15" x14ac:dyDescent="0.3">
      <c r="A68" s="5"/>
      <c r="B68" s="5"/>
      <c r="C68" s="5"/>
      <c r="D68" s="5"/>
      <c r="E68" s="5"/>
      <c r="F68" s="5"/>
      <c r="I68" s="16"/>
      <c r="J68" s="16"/>
      <c r="K68" s="16"/>
      <c r="L68" s="16"/>
      <c r="M68" s="16"/>
      <c r="N68" s="16"/>
      <c r="O68" s="16"/>
    </row>
    <row r="69" spans="1:15" x14ac:dyDescent="0.3">
      <c r="B69" s="5"/>
      <c r="C69" s="5"/>
      <c r="D69" s="5"/>
      <c r="E69" s="5"/>
      <c r="F69" s="5"/>
    </row>
    <row r="70" spans="1:15" x14ac:dyDescent="0.3">
      <c r="B70" s="5"/>
      <c r="C70" s="5"/>
      <c r="D70" s="5"/>
      <c r="E70" s="5"/>
      <c r="F70" s="5"/>
    </row>
    <row r="71" spans="1:15" x14ac:dyDescent="0.3">
      <c r="B71" s="5"/>
      <c r="C71" s="5"/>
      <c r="D71" s="5"/>
      <c r="E71" s="5"/>
      <c r="F71" s="5"/>
    </row>
    <row r="72" spans="1:15" x14ac:dyDescent="0.3">
      <c r="B72" s="5"/>
      <c r="C72" s="5"/>
      <c r="D72" s="5"/>
      <c r="E72" s="5"/>
      <c r="F72" s="5"/>
    </row>
    <row r="73" spans="1:15" x14ac:dyDescent="0.3">
      <c r="B73" s="5"/>
      <c r="C73" s="5"/>
      <c r="D73" s="5"/>
      <c r="E73" s="5"/>
      <c r="F73" s="5"/>
    </row>
    <row r="74" spans="1:15" x14ac:dyDescent="0.3">
      <c r="B74" s="5"/>
      <c r="C74" s="5"/>
      <c r="D74" s="5"/>
      <c r="E74" s="5"/>
      <c r="F74" s="5"/>
    </row>
    <row r="75" spans="1:15" x14ac:dyDescent="0.3">
      <c r="B75" s="5"/>
      <c r="C75" s="5"/>
      <c r="D75" s="5"/>
      <c r="E75" s="5"/>
      <c r="F75" s="5"/>
    </row>
    <row r="76" spans="1:15" x14ac:dyDescent="0.3">
      <c r="B76" s="5"/>
      <c r="C76" s="5"/>
      <c r="D76" s="5"/>
      <c r="E76" s="5"/>
      <c r="F76" s="5"/>
    </row>
    <row r="77" spans="1:15" x14ac:dyDescent="0.3">
      <c r="B77" s="5"/>
      <c r="C77" s="5"/>
      <c r="D77" s="5"/>
      <c r="E77" s="5"/>
      <c r="F77" s="5"/>
    </row>
    <row r="78" spans="1:15" x14ac:dyDescent="0.3">
      <c r="B78" s="5"/>
      <c r="C78" s="5"/>
      <c r="D78" s="5"/>
      <c r="E78" s="5"/>
      <c r="F78" s="5"/>
    </row>
    <row r="79" spans="1:15" x14ac:dyDescent="0.3">
      <c r="B79" s="5"/>
      <c r="C79" s="5"/>
      <c r="D79" s="5"/>
      <c r="E79" s="5"/>
      <c r="F79" s="5"/>
    </row>
    <row r="80" spans="1:15" x14ac:dyDescent="0.3">
      <c r="B80" s="5"/>
      <c r="C80" s="5"/>
      <c r="D80" s="5"/>
      <c r="E80" s="5"/>
      <c r="F80" s="5"/>
    </row>
    <row r="81" spans="2:7" x14ac:dyDescent="0.3">
      <c r="B81" s="5"/>
      <c r="C81" s="5"/>
      <c r="D81" s="5"/>
      <c r="E81" s="5"/>
      <c r="F81" s="5"/>
    </row>
    <row r="82" spans="2:7" x14ac:dyDescent="0.3">
      <c r="B82" s="5"/>
      <c r="C82" s="5"/>
      <c r="D82" s="5"/>
      <c r="E82" s="5"/>
      <c r="F82" s="5"/>
    </row>
    <row r="83" spans="2:7" x14ac:dyDescent="0.3">
      <c r="B83" s="5"/>
      <c r="C83" s="5"/>
      <c r="D83" s="5"/>
      <c r="E83" s="5"/>
      <c r="F83" s="5"/>
    </row>
    <row r="84" spans="2:7" x14ac:dyDescent="0.3">
      <c r="B84" s="5"/>
      <c r="C84" s="5"/>
      <c r="D84" s="5"/>
      <c r="E84" s="5"/>
      <c r="F84" s="5"/>
    </row>
    <row r="85" spans="2:7" x14ac:dyDescent="0.3">
      <c r="B85" s="5"/>
      <c r="C85" s="5"/>
      <c r="D85" s="5"/>
      <c r="E85" s="5"/>
      <c r="F85" s="5"/>
      <c r="G85" s="5"/>
    </row>
    <row r="86" spans="2:7" x14ac:dyDescent="0.3">
      <c r="B86" s="5"/>
      <c r="C86" s="5"/>
      <c r="D86" s="5"/>
      <c r="E86" s="5"/>
      <c r="F86" s="5"/>
      <c r="G86" s="5"/>
    </row>
  </sheetData>
  <sheetProtection algorithmName="SHA-512" hashValue="hpcrBkh4w+hFeWCvMmPMOBFaSjYllpyTokWoByPMdSHiL570rhADDhhAcd8OkkhNdKvb7p3jdW0rpotiGhLaew==" saltValue="UKBp8JfqYvQ2WDor9+vwPQ==" spinCount="100000" sheet="1" objects="1" scenarios="1"/>
  <mergeCells count="4">
    <mergeCell ref="F2:G2"/>
    <mergeCell ref="F3:G3"/>
    <mergeCell ref="B59:C59"/>
    <mergeCell ref="B5:G5"/>
  </mergeCells>
  <pageMargins left="0.25" right="0.25" top="0.75" bottom="0.75" header="0.3" footer="0.3"/>
  <pageSetup scale="41" fitToHeight="0" orientation="landscape" horizontalDpi="1200" verticalDpi="1200" r:id="rId1"/>
  <ignoredErrors>
    <ignoredError sqref="B9:C12 E9:F58 C13:C58 B13:B38 B39:B58"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B0E4F-8F35-492C-9D80-11F17D3AA859}">
  <dimension ref="A1:Q86"/>
  <sheetViews>
    <sheetView showGridLines="0" zoomScale="92" zoomScaleNormal="92" workbookViewId="0">
      <selection activeCell="F2" sqref="F2:G2"/>
    </sheetView>
  </sheetViews>
  <sheetFormatPr defaultColWidth="9.21875" defaultRowHeight="14.4" x14ac:dyDescent="0.3"/>
  <cols>
    <col min="1" max="1" width="4.77734375" style="16" customWidth="1"/>
    <col min="2" max="2" width="49.5546875" style="16" customWidth="1"/>
    <col min="3" max="4" width="19.5546875" style="16" customWidth="1"/>
    <col min="5" max="6" width="23.5546875" style="16" customWidth="1"/>
    <col min="7" max="7" width="25.77734375" style="16" customWidth="1"/>
    <col min="8" max="8" width="23.5546875" style="16" customWidth="1"/>
    <col min="9" max="15" width="23.5546875" style="5" customWidth="1"/>
    <col min="16" max="19" width="23.5546875" style="16" customWidth="1"/>
    <col min="20" max="20" width="22.5546875" style="16" customWidth="1"/>
    <col min="21" max="22" width="25.5546875" style="16" customWidth="1"/>
    <col min="23" max="23" width="15.21875" style="16" bestFit="1" customWidth="1"/>
    <col min="24" max="16384" width="9.21875" style="16"/>
  </cols>
  <sheetData>
    <row r="1" spans="1:17" s="11" customFormat="1" ht="16.8" x14ac:dyDescent="0.3">
      <c r="A1" s="83" t="s">
        <v>3</v>
      </c>
      <c r="B1" s="10"/>
      <c r="C1" s="10"/>
      <c r="D1" s="10"/>
      <c r="E1" s="10"/>
      <c r="F1" s="10"/>
      <c r="G1" s="10"/>
      <c r="H1" s="10"/>
      <c r="I1" s="5"/>
      <c r="J1" s="5"/>
      <c r="K1" s="5"/>
      <c r="L1" s="5"/>
      <c r="M1" s="5"/>
      <c r="N1" s="5"/>
      <c r="O1" s="5"/>
    </row>
    <row r="2" spans="1:17" s="11" customFormat="1" ht="15" customHeight="1" x14ac:dyDescent="0.3">
      <c r="A2" s="83" t="s">
        <v>1</v>
      </c>
      <c r="B2" s="10"/>
      <c r="C2" s="10"/>
      <c r="D2" s="10"/>
      <c r="E2" s="10"/>
      <c r="F2" s="221" t="str">
        <f>IF('Cost Proposal Summary'!E2="","",'Cost Proposal Summary'!E2)</f>
        <v>Gainwell Technologies</v>
      </c>
      <c r="G2" s="221"/>
      <c r="H2" s="5"/>
      <c r="I2" s="5"/>
      <c r="J2" s="5"/>
      <c r="K2" s="5"/>
      <c r="L2" s="5"/>
      <c r="M2" s="5"/>
      <c r="N2" s="5"/>
    </row>
    <row r="3" spans="1:17" s="11" customFormat="1" ht="16.5" customHeight="1" x14ac:dyDescent="0.3">
      <c r="A3" s="12" t="s">
        <v>106</v>
      </c>
      <c r="B3" s="10"/>
      <c r="C3" s="10"/>
      <c r="D3" s="10"/>
      <c r="E3" s="10"/>
      <c r="F3" s="222" t="s">
        <v>6</v>
      </c>
      <c r="G3" s="222"/>
      <c r="H3" s="5"/>
      <c r="I3" s="5"/>
      <c r="J3" s="5"/>
      <c r="K3" s="5"/>
      <c r="L3" s="5"/>
      <c r="M3" s="5"/>
      <c r="N3" s="5"/>
    </row>
    <row r="4" spans="1:17" s="11" customFormat="1" x14ac:dyDescent="0.3">
      <c r="A4" s="14"/>
      <c r="B4" s="14"/>
      <c r="C4" s="14"/>
      <c r="D4" s="15"/>
      <c r="E4" s="15"/>
      <c r="F4" s="15"/>
      <c r="G4" s="15"/>
      <c r="H4" s="15"/>
      <c r="I4" s="5"/>
      <c r="J4" s="5"/>
      <c r="K4" s="5"/>
      <c r="L4" s="5"/>
      <c r="M4" s="5"/>
      <c r="N4" s="5"/>
      <c r="O4" s="5"/>
    </row>
    <row r="5" spans="1:17" ht="87" customHeight="1" x14ac:dyDescent="0.3">
      <c r="B5" s="252" t="s">
        <v>107</v>
      </c>
      <c r="C5" s="252"/>
      <c r="D5" s="252"/>
      <c r="E5" s="252"/>
      <c r="F5" s="252"/>
      <c r="G5" s="252"/>
      <c r="H5" s="24"/>
    </row>
    <row r="7" spans="1:17" s="18" customFormat="1" ht="18.75" customHeight="1" x14ac:dyDescent="0.3">
      <c r="A7" s="134" t="s">
        <v>108</v>
      </c>
      <c r="I7" s="19"/>
      <c r="J7" s="19"/>
      <c r="K7" s="19"/>
      <c r="L7" s="19"/>
      <c r="M7" s="19"/>
      <c r="N7" s="19"/>
      <c r="O7" s="19"/>
    </row>
    <row r="8" spans="1:17" ht="41.4" x14ac:dyDescent="0.3">
      <c r="A8" s="20" t="s">
        <v>39</v>
      </c>
      <c r="B8" s="135" t="s">
        <v>56</v>
      </c>
      <c r="C8" s="191" t="s">
        <v>38</v>
      </c>
      <c r="D8" s="191" t="s">
        <v>71</v>
      </c>
      <c r="E8" s="191" t="s">
        <v>72</v>
      </c>
      <c r="F8" s="191" t="s">
        <v>73</v>
      </c>
      <c r="G8" s="191" t="s">
        <v>109</v>
      </c>
      <c r="I8" s="16"/>
      <c r="J8" s="16"/>
      <c r="P8" s="5"/>
      <c r="Q8" s="5"/>
    </row>
    <row r="9" spans="1:17" x14ac:dyDescent="0.3">
      <c r="A9" s="21">
        <v>1</v>
      </c>
      <c r="B9" s="97" t="str">
        <f>'Staffing Rates'!C10</f>
        <v>Chief Executive Officer</v>
      </c>
      <c r="C9" s="96">
        <f>'Staffing Rates'!H10</f>
        <v>358.8</v>
      </c>
      <c r="D9" s="116">
        <v>40</v>
      </c>
      <c r="E9" s="96">
        <f>C9*D9</f>
        <v>14352</v>
      </c>
      <c r="F9" s="96">
        <f>C9*D9*12</f>
        <v>172224</v>
      </c>
      <c r="G9" s="91">
        <f t="shared" ref="G9:G22" si="0">C9*D9*48</f>
        <v>688896</v>
      </c>
      <c r="I9" s="16"/>
      <c r="J9" s="16"/>
      <c r="P9" s="5"/>
      <c r="Q9" s="5"/>
    </row>
    <row r="10" spans="1:17" x14ac:dyDescent="0.3">
      <c r="A10" s="21">
        <v>2</v>
      </c>
      <c r="B10" s="97" t="str">
        <f>'Staffing Rates'!C11</f>
        <v>Chief Financial Officer</v>
      </c>
      <c r="C10" s="96">
        <f>'Staffing Rates'!H11</f>
        <v>173.24</v>
      </c>
      <c r="D10" s="116">
        <v>160</v>
      </c>
      <c r="E10" s="96">
        <f t="shared" ref="E10:E22" si="1">C10*D10</f>
        <v>27718.400000000001</v>
      </c>
      <c r="F10" s="96">
        <f t="shared" ref="F10:F22" si="2">C10*D10*12</f>
        <v>332620.80000000005</v>
      </c>
      <c r="G10" s="91">
        <f t="shared" si="0"/>
        <v>1330483.2000000002</v>
      </c>
      <c r="I10" s="16"/>
      <c r="J10" s="16"/>
      <c r="P10" s="5"/>
      <c r="Q10" s="5"/>
    </row>
    <row r="11" spans="1:17" x14ac:dyDescent="0.3">
      <c r="A11" s="21">
        <v>3</v>
      </c>
      <c r="B11" s="97" t="str">
        <f>'Staffing Rates'!C12</f>
        <v>Account Manager</v>
      </c>
      <c r="C11" s="96">
        <f>'Staffing Rates'!H12</f>
        <v>293.56</v>
      </c>
      <c r="D11" s="116">
        <v>160</v>
      </c>
      <c r="E11" s="96">
        <f t="shared" si="1"/>
        <v>46969.599999999999</v>
      </c>
      <c r="F11" s="96">
        <f t="shared" si="2"/>
        <v>563635.19999999995</v>
      </c>
      <c r="G11" s="91">
        <f t="shared" si="0"/>
        <v>2254540.7999999998</v>
      </c>
      <c r="I11" s="16"/>
      <c r="J11" s="16"/>
      <c r="P11" s="5"/>
      <c r="Q11" s="5"/>
    </row>
    <row r="12" spans="1:17" x14ac:dyDescent="0.3">
      <c r="A12" s="21">
        <v>4</v>
      </c>
      <c r="B12" s="97" t="str">
        <f>'Staffing Rates'!C13</f>
        <v>Compliance Officer</v>
      </c>
      <c r="C12" s="96">
        <f>'Staffing Rates'!H13</f>
        <v>178.81</v>
      </c>
      <c r="D12" s="116">
        <v>160</v>
      </c>
      <c r="E12" s="96">
        <f t="shared" si="1"/>
        <v>28609.599999999999</v>
      </c>
      <c r="F12" s="96">
        <f t="shared" si="2"/>
        <v>343315.19999999995</v>
      </c>
      <c r="G12" s="91">
        <f t="shared" si="0"/>
        <v>1373260.7999999998</v>
      </c>
      <c r="I12" s="16"/>
      <c r="J12" s="16"/>
      <c r="P12" s="5"/>
      <c r="Q12" s="5"/>
    </row>
    <row r="13" spans="1:17" x14ac:dyDescent="0.3">
      <c r="A13" s="21">
        <v>5</v>
      </c>
      <c r="B13" s="97" t="str">
        <f>'Staffing Rates'!C14</f>
        <v>Member Services Manager</v>
      </c>
      <c r="C13" s="96">
        <f>'Staffing Rates'!H14</f>
        <v>182.26</v>
      </c>
      <c r="D13" s="116">
        <v>0</v>
      </c>
      <c r="E13" s="96">
        <f t="shared" si="1"/>
        <v>0</v>
      </c>
      <c r="F13" s="96">
        <f t="shared" si="2"/>
        <v>0</v>
      </c>
      <c r="G13" s="91">
        <f t="shared" si="0"/>
        <v>0</v>
      </c>
      <c r="I13" s="16"/>
      <c r="J13" s="16"/>
      <c r="P13" s="5"/>
      <c r="Q13" s="5"/>
    </row>
    <row r="14" spans="1:17" x14ac:dyDescent="0.3">
      <c r="A14" s="21">
        <v>6</v>
      </c>
      <c r="B14" s="97" t="str">
        <f>'Staffing Rates'!C15</f>
        <v>Provider Services Manager</v>
      </c>
      <c r="C14" s="96">
        <f>'Staffing Rates'!H15</f>
        <v>182.26</v>
      </c>
      <c r="D14" s="116">
        <v>0</v>
      </c>
      <c r="E14" s="96">
        <f t="shared" si="1"/>
        <v>0</v>
      </c>
      <c r="F14" s="96">
        <f t="shared" si="2"/>
        <v>0</v>
      </c>
      <c r="G14" s="91">
        <f t="shared" si="0"/>
        <v>0</v>
      </c>
      <c r="I14" s="16"/>
      <c r="J14" s="16"/>
      <c r="P14" s="5"/>
      <c r="Q14" s="5"/>
    </row>
    <row r="15" spans="1:17" x14ac:dyDescent="0.3">
      <c r="A15" s="21">
        <v>7</v>
      </c>
      <c r="B15" s="97" t="str">
        <f>'Staffing Rates'!C16</f>
        <v>MMIS Project Manager</v>
      </c>
      <c r="C15" s="96">
        <f>'Staffing Rates'!H16</f>
        <v>196.1</v>
      </c>
      <c r="D15" s="116">
        <v>0</v>
      </c>
      <c r="E15" s="96">
        <f t="shared" si="1"/>
        <v>0</v>
      </c>
      <c r="F15" s="96">
        <f t="shared" si="2"/>
        <v>0</v>
      </c>
      <c r="G15" s="91">
        <f t="shared" si="0"/>
        <v>0</v>
      </c>
      <c r="I15" s="16"/>
      <c r="J15" s="16"/>
      <c r="P15" s="5"/>
      <c r="Q15" s="5"/>
    </row>
    <row r="16" spans="1:17" x14ac:dyDescent="0.3">
      <c r="A16" s="21">
        <v>8</v>
      </c>
      <c r="B16" s="97" t="str">
        <f>'Staffing Rates'!C17</f>
        <v>Quality Assurance Manager</v>
      </c>
      <c r="C16" s="96">
        <f>'Staffing Rates'!H17</f>
        <v>163.09</v>
      </c>
      <c r="D16" s="116">
        <v>160</v>
      </c>
      <c r="E16" s="96">
        <f t="shared" si="1"/>
        <v>26094.400000000001</v>
      </c>
      <c r="F16" s="96">
        <f t="shared" si="2"/>
        <v>313132.80000000005</v>
      </c>
      <c r="G16" s="91">
        <f t="shared" si="0"/>
        <v>1252531.2000000002</v>
      </c>
      <c r="I16" s="16"/>
      <c r="J16" s="16"/>
      <c r="P16" s="5"/>
      <c r="Q16" s="5"/>
    </row>
    <row r="17" spans="1:17" x14ac:dyDescent="0.3">
      <c r="A17" s="21">
        <v>9</v>
      </c>
      <c r="B17" s="97" t="str">
        <f>IF('Staffing Rates'!C18=0, " ",'Staffing Rates'!C18)</f>
        <v>MMIS Data Compliance Manager</v>
      </c>
      <c r="C17" s="96">
        <f>'Staffing Rates'!H18</f>
        <v>193.66</v>
      </c>
      <c r="D17" s="116">
        <v>0</v>
      </c>
      <c r="E17" s="96">
        <f t="shared" si="1"/>
        <v>0</v>
      </c>
      <c r="F17" s="96">
        <f t="shared" si="2"/>
        <v>0</v>
      </c>
      <c r="G17" s="91">
        <f t="shared" si="0"/>
        <v>0</v>
      </c>
      <c r="I17" s="16"/>
      <c r="J17" s="16"/>
      <c r="P17" s="5"/>
      <c r="Q17" s="5"/>
    </row>
    <row r="18" spans="1:17" x14ac:dyDescent="0.3">
      <c r="A18" s="21">
        <v>10</v>
      </c>
      <c r="B18" s="97" t="str">
        <f>IF('Staffing Rates'!C19=0, " ",'Staffing Rates'!C19)</f>
        <v>MMIS Account Security Officer</v>
      </c>
      <c r="C18" s="96">
        <f>'Staffing Rates'!H19</f>
        <v>145.69</v>
      </c>
      <c r="D18" s="116">
        <v>152</v>
      </c>
      <c r="E18" s="96">
        <f t="shared" si="1"/>
        <v>22144.880000000001</v>
      </c>
      <c r="F18" s="96">
        <f t="shared" si="2"/>
        <v>265738.56</v>
      </c>
      <c r="G18" s="91">
        <f t="shared" si="0"/>
        <v>1062954.24</v>
      </c>
      <c r="I18" s="16"/>
      <c r="J18" s="16"/>
      <c r="P18" s="5"/>
      <c r="Q18" s="5"/>
    </row>
    <row r="19" spans="1:17" x14ac:dyDescent="0.3">
      <c r="A19" s="21">
        <v>11</v>
      </c>
      <c r="B19" s="97" t="str">
        <f>IF('Staffing Rates'!C20=0, " ",'Staffing Rates'!C20)</f>
        <v>MMIS Technical Architect</v>
      </c>
      <c r="C19" s="96">
        <f>'Staffing Rates'!H20</f>
        <v>194.35</v>
      </c>
      <c r="D19" s="116">
        <v>0</v>
      </c>
      <c r="E19" s="96">
        <f t="shared" si="1"/>
        <v>0</v>
      </c>
      <c r="F19" s="96">
        <f t="shared" si="2"/>
        <v>0</v>
      </c>
      <c r="G19" s="91">
        <f t="shared" si="0"/>
        <v>0</v>
      </c>
      <c r="I19" s="16"/>
      <c r="J19" s="16"/>
      <c r="P19" s="5"/>
      <c r="Q19" s="5"/>
    </row>
    <row r="20" spans="1:17" x14ac:dyDescent="0.3">
      <c r="A20" s="21">
        <v>12</v>
      </c>
      <c r="B20" s="97" t="str">
        <f>IF('Staffing Rates'!C21=0, " ",'Staffing Rates'!C21)</f>
        <v>MMIS Business Analyst</v>
      </c>
      <c r="C20" s="96">
        <f>'Staffing Rates'!H21</f>
        <v>98.29</v>
      </c>
      <c r="D20" s="117">
        <v>0</v>
      </c>
      <c r="E20" s="96">
        <f t="shared" si="1"/>
        <v>0</v>
      </c>
      <c r="F20" s="96">
        <f t="shared" si="2"/>
        <v>0</v>
      </c>
      <c r="G20" s="91">
        <f t="shared" si="0"/>
        <v>0</v>
      </c>
      <c r="I20" s="16"/>
      <c r="J20" s="16"/>
      <c r="P20" s="5"/>
      <c r="Q20" s="5"/>
    </row>
    <row r="21" spans="1:17" x14ac:dyDescent="0.3">
      <c r="A21" s="21">
        <v>13</v>
      </c>
      <c r="B21" s="97" t="str">
        <f>IF('Staffing Rates'!C22=0, " ",'Staffing Rates'!C22)</f>
        <v>MMIS Business Analyst - Advanced</v>
      </c>
      <c r="C21" s="96">
        <f>'Staffing Rates'!H22</f>
        <v>112.7</v>
      </c>
      <c r="D21" s="117">
        <v>416</v>
      </c>
      <c r="E21" s="96">
        <f t="shared" si="1"/>
        <v>46883.200000000004</v>
      </c>
      <c r="F21" s="96">
        <f t="shared" si="2"/>
        <v>562598.40000000002</v>
      </c>
      <c r="G21" s="91">
        <f t="shared" si="0"/>
        <v>2250393.6000000001</v>
      </c>
      <c r="I21" s="16"/>
      <c r="J21" s="16"/>
      <c r="P21" s="5"/>
      <c r="Q21" s="5"/>
    </row>
    <row r="22" spans="1:17" x14ac:dyDescent="0.3">
      <c r="A22" s="21">
        <v>14</v>
      </c>
      <c r="B22" s="97" t="str">
        <f>IF('Staffing Rates'!C23=0, " ",'Staffing Rates'!C23)</f>
        <v>MMIS Business Analyst - Senior</v>
      </c>
      <c r="C22" s="96">
        <f>'Staffing Rates'!H23</f>
        <v>125.45</v>
      </c>
      <c r="D22" s="117">
        <v>416</v>
      </c>
      <c r="E22" s="96">
        <f t="shared" si="1"/>
        <v>52187.200000000004</v>
      </c>
      <c r="F22" s="96">
        <f t="shared" si="2"/>
        <v>626246.40000000002</v>
      </c>
      <c r="G22" s="91">
        <f t="shared" si="0"/>
        <v>2504985.6000000001</v>
      </c>
      <c r="I22" s="16"/>
      <c r="J22" s="16"/>
      <c r="P22" s="5"/>
      <c r="Q22" s="5"/>
    </row>
    <row r="23" spans="1:17" x14ac:dyDescent="0.3">
      <c r="A23" s="21">
        <v>15</v>
      </c>
      <c r="B23" s="97" t="str">
        <f>IF('Staffing Rates'!C24=0, " ",'Staffing Rates'!C24)</f>
        <v>MMIS Claims Manager</v>
      </c>
      <c r="C23" s="96">
        <f>'Staffing Rates'!H24</f>
        <v>182.26</v>
      </c>
      <c r="D23" s="117">
        <v>0</v>
      </c>
      <c r="E23" s="96">
        <f t="shared" ref="E23:E58" si="3">C23*D23</f>
        <v>0</v>
      </c>
      <c r="F23" s="96">
        <f t="shared" ref="F23:F58" si="4">C23*D23*12</f>
        <v>0</v>
      </c>
      <c r="G23" s="91">
        <f t="shared" ref="G23:G58" si="5">C23*D23*48</f>
        <v>0</v>
      </c>
      <c r="I23" s="16"/>
      <c r="J23" s="16"/>
      <c r="P23" s="5"/>
      <c r="Q23" s="5"/>
    </row>
    <row r="24" spans="1:17" x14ac:dyDescent="0.3">
      <c r="A24" s="21">
        <v>16</v>
      </c>
      <c r="B24" s="97" t="str">
        <f>IF('Staffing Rates'!C25=0, " ",'Staffing Rates'!C25)</f>
        <v>MMIS Clerk/Service Desk Agent</v>
      </c>
      <c r="C24" s="96">
        <f>'Staffing Rates'!H25</f>
        <v>45.43</v>
      </c>
      <c r="D24" s="117">
        <v>0</v>
      </c>
      <c r="E24" s="96">
        <f t="shared" si="3"/>
        <v>0</v>
      </c>
      <c r="F24" s="96">
        <f t="shared" si="4"/>
        <v>0</v>
      </c>
      <c r="G24" s="91">
        <f t="shared" si="5"/>
        <v>0</v>
      </c>
      <c r="I24" s="16"/>
      <c r="J24" s="16"/>
      <c r="P24" s="5"/>
      <c r="Q24" s="5"/>
    </row>
    <row r="25" spans="1:17" x14ac:dyDescent="0.3">
      <c r="A25" s="21">
        <v>17</v>
      </c>
      <c r="B25" s="97" t="str">
        <f>IF('Staffing Rates'!C26=0, " ",'Staffing Rates'!C26)</f>
        <v>MMIS Clerk/Service Desk Agent - Advanced</v>
      </c>
      <c r="C25" s="96">
        <f>'Staffing Rates'!H26</f>
        <v>55.45</v>
      </c>
      <c r="D25" s="117">
        <v>624</v>
      </c>
      <c r="E25" s="96">
        <f t="shared" si="3"/>
        <v>34600.800000000003</v>
      </c>
      <c r="F25" s="96">
        <f t="shared" si="4"/>
        <v>415209.60000000003</v>
      </c>
      <c r="G25" s="91">
        <f t="shared" si="5"/>
        <v>1660838.4000000001</v>
      </c>
      <c r="I25" s="16"/>
      <c r="J25" s="16"/>
      <c r="P25" s="5"/>
      <c r="Q25" s="5"/>
    </row>
    <row r="26" spans="1:17" x14ac:dyDescent="0.3">
      <c r="A26" s="21">
        <v>18</v>
      </c>
      <c r="B26" s="97" t="str">
        <f>IF('Staffing Rates'!C27=0, " ",'Staffing Rates'!C27)</f>
        <v>MMIS Clerk/Service Desk Agent - Senior</v>
      </c>
      <c r="C26" s="96">
        <f>'Staffing Rates'!H27</f>
        <v>60.13</v>
      </c>
      <c r="D26" s="117">
        <v>0</v>
      </c>
      <c r="E26" s="96">
        <f t="shared" si="3"/>
        <v>0</v>
      </c>
      <c r="F26" s="96">
        <f t="shared" si="4"/>
        <v>0</v>
      </c>
      <c r="G26" s="91">
        <f t="shared" si="5"/>
        <v>0</v>
      </c>
      <c r="I26" s="16"/>
      <c r="J26" s="16"/>
      <c r="P26" s="5"/>
      <c r="Q26" s="5"/>
    </row>
    <row r="27" spans="1:17" x14ac:dyDescent="0.3">
      <c r="A27" s="21">
        <v>19</v>
      </c>
      <c r="B27" s="97" t="str">
        <f>IF('Staffing Rates'!C28=0, " ",'Staffing Rates'!C28)</f>
        <v>MMIS Database Administrator</v>
      </c>
      <c r="C27" s="96">
        <f>'Staffing Rates'!H28</f>
        <v>107.37</v>
      </c>
      <c r="D27" s="117">
        <v>0</v>
      </c>
      <c r="E27" s="96">
        <f t="shared" si="3"/>
        <v>0</v>
      </c>
      <c r="F27" s="96">
        <f t="shared" si="4"/>
        <v>0</v>
      </c>
      <c r="G27" s="91">
        <f t="shared" si="5"/>
        <v>0</v>
      </c>
      <c r="I27" s="16"/>
      <c r="J27" s="16"/>
      <c r="P27" s="5"/>
      <c r="Q27" s="5"/>
    </row>
    <row r="28" spans="1:17" x14ac:dyDescent="0.3">
      <c r="A28" s="21">
        <v>20</v>
      </c>
      <c r="B28" s="97" t="str">
        <f>IF('Staffing Rates'!C29=0, " ",'Staffing Rates'!C29)</f>
        <v>MMIS Insurance Operations Analyst</v>
      </c>
      <c r="C28" s="96">
        <f>'Staffing Rates'!H29</f>
        <v>68.540000000000006</v>
      </c>
      <c r="D28" s="117">
        <v>944</v>
      </c>
      <c r="E28" s="96">
        <f t="shared" si="3"/>
        <v>64701.760000000009</v>
      </c>
      <c r="F28" s="96">
        <f t="shared" si="4"/>
        <v>776421.12000000011</v>
      </c>
      <c r="G28" s="91">
        <f t="shared" si="5"/>
        <v>3105684.4800000004</v>
      </c>
      <c r="I28" s="16"/>
      <c r="J28" s="16"/>
      <c r="P28" s="5"/>
      <c r="Q28" s="5"/>
    </row>
    <row r="29" spans="1:17" x14ac:dyDescent="0.3">
      <c r="A29" s="21">
        <v>21</v>
      </c>
      <c r="B29" s="97" t="str">
        <f>IF('Staffing Rates'!C30=0, " ",'Staffing Rates'!C30)</f>
        <v>MMIS Insurance Operations Analyst - Advanced</v>
      </c>
      <c r="C29" s="96">
        <f>'Staffing Rates'!H30</f>
        <v>78.83</v>
      </c>
      <c r="D29" s="117">
        <v>0</v>
      </c>
      <c r="E29" s="96">
        <f t="shared" si="3"/>
        <v>0</v>
      </c>
      <c r="F29" s="96">
        <f t="shared" si="4"/>
        <v>0</v>
      </c>
      <c r="G29" s="91">
        <f t="shared" si="5"/>
        <v>0</v>
      </c>
      <c r="I29" s="16"/>
      <c r="J29" s="16"/>
      <c r="P29" s="5"/>
      <c r="Q29" s="5"/>
    </row>
    <row r="30" spans="1:17" x14ac:dyDescent="0.3">
      <c r="A30" s="21">
        <v>22</v>
      </c>
      <c r="B30" s="97" t="str">
        <f>IF('Staffing Rates'!C31=0, " ",'Staffing Rates'!C31)</f>
        <v>MMIS Insurance Operations Analyst - Senior</v>
      </c>
      <c r="C30" s="96">
        <f>'Staffing Rates'!H31</f>
        <v>121.86</v>
      </c>
      <c r="D30" s="117">
        <v>0</v>
      </c>
      <c r="E30" s="96">
        <f t="shared" si="3"/>
        <v>0</v>
      </c>
      <c r="F30" s="96">
        <f t="shared" si="4"/>
        <v>0</v>
      </c>
      <c r="G30" s="91">
        <f t="shared" si="5"/>
        <v>0</v>
      </c>
      <c r="I30" s="16"/>
      <c r="J30" s="16"/>
      <c r="P30" s="5"/>
      <c r="Q30" s="5"/>
    </row>
    <row r="31" spans="1:17" x14ac:dyDescent="0.3">
      <c r="A31" s="21">
        <v>23</v>
      </c>
      <c r="B31" s="97" t="str">
        <f>IF('Staffing Rates'!C32=0, " ",'Staffing Rates'!C32)</f>
        <v>MMIS Insurance Operations - Manager</v>
      </c>
      <c r="C31" s="96">
        <f>'Staffing Rates'!H32</f>
        <v>146.08000000000001</v>
      </c>
      <c r="D31" s="117">
        <v>152</v>
      </c>
      <c r="E31" s="96">
        <f t="shared" si="3"/>
        <v>22204.160000000003</v>
      </c>
      <c r="F31" s="96">
        <f t="shared" si="4"/>
        <v>266449.92000000004</v>
      </c>
      <c r="G31" s="91">
        <f t="shared" si="5"/>
        <v>1065799.6800000002</v>
      </c>
      <c r="I31" s="16"/>
      <c r="J31" s="16"/>
      <c r="P31" s="5"/>
      <c r="Q31" s="5"/>
    </row>
    <row r="32" spans="1:17" x14ac:dyDescent="0.3">
      <c r="A32" s="21">
        <v>24</v>
      </c>
      <c r="B32" s="97" t="str">
        <f>IF('Staffing Rates'!C33=0, " ",'Staffing Rates'!C33)</f>
        <v>MMIS Infrastructure Administrator</v>
      </c>
      <c r="C32" s="96">
        <f>'Staffing Rates'!H33</f>
        <v>114.66</v>
      </c>
      <c r="D32" s="117">
        <v>0</v>
      </c>
      <c r="E32" s="96">
        <f t="shared" si="3"/>
        <v>0</v>
      </c>
      <c r="F32" s="96">
        <f t="shared" si="4"/>
        <v>0</v>
      </c>
      <c r="G32" s="91">
        <f t="shared" si="5"/>
        <v>0</v>
      </c>
      <c r="I32" s="16"/>
      <c r="J32" s="16"/>
      <c r="P32" s="5"/>
      <c r="Q32" s="5"/>
    </row>
    <row r="33" spans="1:17" x14ac:dyDescent="0.3">
      <c r="A33" s="21">
        <v>25</v>
      </c>
      <c r="B33" s="97" t="str">
        <f>IF('Staffing Rates'!C34=0, " ",'Staffing Rates'!C34)</f>
        <v>MMIS Business Services - Manager</v>
      </c>
      <c r="C33" s="96">
        <f>'Staffing Rates'!H34</f>
        <v>204.63</v>
      </c>
      <c r="D33" s="117">
        <v>152</v>
      </c>
      <c r="E33" s="96">
        <f t="shared" si="3"/>
        <v>31103.759999999998</v>
      </c>
      <c r="F33" s="96">
        <f t="shared" si="4"/>
        <v>373245.12</v>
      </c>
      <c r="G33" s="91">
        <f t="shared" si="5"/>
        <v>1492980.48</v>
      </c>
      <c r="I33" s="16"/>
      <c r="J33" s="16"/>
      <c r="P33" s="5"/>
      <c r="Q33" s="5"/>
    </row>
    <row r="34" spans="1:17" x14ac:dyDescent="0.3">
      <c r="A34" s="21">
        <v>26</v>
      </c>
      <c r="B34" s="97" t="str">
        <f>IF('Staffing Rates'!C35=0, " ",'Staffing Rates'!C35)</f>
        <v>MMIS Cost Avoidance - Manager</v>
      </c>
      <c r="C34" s="96">
        <f>'Staffing Rates'!H35</f>
        <v>170.49</v>
      </c>
      <c r="D34" s="117">
        <v>0</v>
      </c>
      <c r="E34" s="96">
        <f t="shared" si="3"/>
        <v>0</v>
      </c>
      <c r="F34" s="96">
        <f t="shared" si="4"/>
        <v>0</v>
      </c>
      <c r="G34" s="91">
        <f t="shared" si="5"/>
        <v>0</v>
      </c>
      <c r="I34" s="16"/>
      <c r="J34" s="16"/>
      <c r="P34" s="5"/>
      <c r="Q34" s="5"/>
    </row>
    <row r="35" spans="1:17" x14ac:dyDescent="0.3">
      <c r="A35" s="21">
        <v>27</v>
      </c>
      <c r="B35" s="97" t="str">
        <f>IF('Staffing Rates'!C36=0, " ",'Staffing Rates'!C36)</f>
        <v>MMIS Infrastructure Administrator - Manager</v>
      </c>
      <c r="C35" s="96">
        <f>'Staffing Rates'!H36</f>
        <v>195.94</v>
      </c>
      <c r="D35" s="117">
        <v>0</v>
      </c>
      <c r="E35" s="96">
        <f t="shared" si="3"/>
        <v>0</v>
      </c>
      <c r="F35" s="96">
        <f t="shared" si="4"/>
        <v>0</v>
      </c>
      <c r="G35" s="91">
        <f t="shared" si="5"/>
        <v>0</v>
      </c>
      <c r="I35" s="16"/>
      <c r="J35" s="16"/>
      <c r="P35" s="5"/>
      <c r="Q35" s="5"/>
    </row>
    <row r="36" spans="1:17" x14ac:dyDescent="0.3">
      <c r="A36" s="21">
        <v>28</v>
      </c>
      <c r="B36" s="97" t="str">
        <f>IF('Staffing Rates'!C37=0, " ",'Staffing Rates'!C37)</f>
        <v>MMIS Systems Operations - Manager</v>
      </c>
      <c r="C36" s="96">
        <f>'Staffing Rates'!H37</f>
        <v>195.13</v>
      </c>
      <c r="D36" s="117">
        <v>0</v>
      </c>
      <c r="E36" s="96">
        <f t="shared" si="3"/>
        <v>0</v>
      </c>
      <c r="F36" s="96">
        <f t="shared" si="4"/>
        <v>0</v>
      </c>
      <c r="G36" s="91">
        <f t="shared" si="5"/>
        <v>0</v>
      </c>
      <c r="I36" s="16"/>
      <c r="J36" s="16"/>
      <c r="P36" s="5"/>
      <c r="Q36" s="5"/>
    </row>
    <row r="37" spans="1:17" x14ac:dyDescent="0.3">
      <c r="A37" s="21">
        <v>29</v>
      </c>
      <c r="B37" s="97" t="str">
        <f>IF('Staffing Rates'!C38=0, " ",'Staffing Rates'!C38)</f>
        <v>MMIS Technical Delivery - Manager</v>
      </c>
      <c r="C37" s="96">
        <f>'Staffing Rates'!H38</f>
        <v>203.75</v>
      </c>
      <c r="D37" s="117">
        <v>0</v>
      </c>
      <c r="E37" s="96">
        <f t="shared" si="3"/>
        <v>0</v>
      </c>
      <c r="F37" s="96">
        <f t="shared" si="4"/>
        <v>0</v>
      </c>
      <c r="G37" s="91">
        <f t="shared" si="5"/>
        <v>0</v>
      </c>
      <c r="I37" s="16"/>
      <c r="J37" s="16"/>
      <c r="P37" s="5"/>
      <c r="Q37" s="5"/>
    </row>
    <row r="38" spans="1:17" x14ac:dyDescent="0.3">
      <c r="A38" s="21">
        <v>30</v>
      </c>
      <c r="B38" s="97" t="str">
        <f>IF('Staffing Rates'!C39=0, " ",'Staffing Rates'!C39)</f>
        <v>MMIS Quality Testing - Manager</v>
      </c>
      <c r="C38" s="96">
        <f>'Staffing Rates'!H39</f>
        <v>145.44999999999999</v>
      </c>
      <c r="D38" s="117">
        <v>0</v>
      </c>
      <c r="E38" s="96">
        <f t="shared" si="3"/>
        <v>0</v>
      </c>
      <c r="F38" s="96">
        <f t="shared" si="4"/>
        <v>0</v>
      </c>
      <c r="G38" s="91">
        <f t="shared" si="5"/>
        <v>0</v>
      </c>
      <c r="I38" s="16"/>
      <c r="J38" s="16"/>
      <c r="P38" s="5"/>
      <c r="Q38" s="5"/>
    </row>
    <row r="39" spans="1:17" x14ac:dyDescent="0.3">
      <c r="A39" s="21">
        <v>31</v>
      </c>
      <c r="B39" s="97" t="str">
        <f>IF('Staffing Rates'!C40=0, " ",'Staffing Rates'!C40)</f>
        <v>MMIS Pharmacist</v>
      </c>
      <c r="C39" s="96">
        <f>'Staffing Rates'!H40</f>
        <v>173.24</v>
      </c>
      <c r="D39" s="117">
        <v>0</v>
      </c>
      <c r="E39" s="96">
        <f t="shared" si="3"/>
        <v>0</v>
      </c>
      <c r="F39" s="96">
        <f t="shared" si="4"/>
        <v>0</v>
      </c>
      <c r="G39" s="91">
        <f t="shared" si="5"/>
        <v>0</v>
      </c>
      <c r="I39" s="16"/>
      <c r="J39" s="16"/>
      <c r="P39" s="5"/>
      <c r="Q39" s="5"/>
    </row>
    <row r="40" spans="1:17" x14ac:dyDescent="0.3">
      <c r="A40" s="21">
        <v>32</v>
      </c>
      <c r="B40" s="97" t="str">
        <f>IF('Staffing Rates'!C41=0, " ",'Staffing Rates'!C41)</f>
        <v>MMIS Developer - Advanced</v>
      </c>
      <c r="C40" s="96">
        <f>'Staffing Rates'!H41</f>
        <v>132.02000000000001</v>
      </c>
      <c r="D40" s="117">
        <v>0</v>
      </c>
      <c r="E40" s="96">
        <f t="shared" si="3"/>
        <v>0</v>
      </c>
      <c r="F40" s="96">
        <f t="shared" si="4"/>
        <v>0</v>
      </c>
      <c r="G40" s="91">
        <f t="shared" si="5"/>
        <v>0</v>
      </c>
      <c r="I40" s="16"/>
      <c r="J40" s="16"/>
      <c r="P40" s="5"/>
      <c r="Q40" s="5"/>
    </row>
    <row r="41" spans="1:17" x14ac:dyDescent="0.3">
      <c r="A41" s="21">
        <v>33</v>
      </c>
      <c r="B41" s="97" t="str">
        <f>IF('Staffing Rates'!C42=0, " ",'Staffing Rates'!C42)</f>
        <v>MMIS Developer - Senior</v>
      </c>
      <c r="C41" s="96">
        <f>'Staffing Rates'!H42</f>
        <v>145.05000000000001</v>
      </c>
      <c r="D41" s="117">
        <v>0</v>
      </c>
      <c r="E41" s="96">
        <f t="shared" si="3"/>
        <v>0</v>
      </c>
      <c r="F41" s="96">
        <f t="shared" si="4"/>
        <v>0</v>
      </c>
      <c r="G41" s="91">
        <f t="shared" si="5"/>
        <v>0</v>
      </c>
      <c r="I41" s="16"/>
      <c r="J41" s="16"/>
      <c r="P41" s="5"/>
      <c r="Q41" s="5"/>
    </row>
    <row r="42" spans="1:17" x14ac:dyDescent="0.3">
      <c r="A42" s="21">
        <v>34</v>
      </c>
      <c r="B42" s="97" t="str">
        <f>IF('Staffing Rates'!C43=0, " ",'Staffing Rates'!C43)</f>
        <v>MMIS Project Coordinator</v>
      </c>
      <c r="C42" s="96">
        <f>'Staffing Rates'!H43</f>
        <v>90.08</v>
      </c>
      <c r="D42" s="117">
        <v>0</v>
      </c>
      <c r="E42" s="96">
        <f t="shared" si="3"/>
        <v>0</v>
      </c>
      <c r="F42" s="96">
        <f t="shared" si="4"/>
        <v>0</v>
      </c>
      <c r="G42" s="91">
        <f t="shared" si="5"/>
        <v>0</v>
      </c>
      <c r="I42" s="16"/>
      <c r="J42" s="16"/>
      <c r="P42" s="5"/>
      <c r="Q42" s="5"/>
    </row>
    <row r="43" spans="1:17" ht="13.8" x14ac:dyDescent="0.25">
      <c r="A43" s="21">
        <v>35</v>
      </c>
      <c r="B43" s="97" t="str">
        <f>IF('Staffing Rates'!C44=0, " ",'Staffing Rates'!C44)</f>
        <v>MMIS Technical Project Manager</v>
      </c>
      <c r="C43" s="96">
        <f>'Staffing Rates'!H44</f>
        <v>107.84</v>
      </c>
      <c r="D43" s="117">
        <v>0</v>
      </c>
      <c r="E43" s="96">
        <f t="shared" si="3"/>
        <v>0</v>
      </c>
      <c r="F43" s="96">
        <f t="shared" si="4"/>
        <v>0</v>
      </c>
      <c r="G43" s="91">
        <f t="shared" si="5"/>
        <v>0</v>
      </c>
      <c r="I43" s="16"/>
      <c r="J43" s="16"/>
      <c r="K43" s="16"/>
      <c r="L43" s="16"/>
      <c r="M43" s="16"/>
      <c r="N43" s="16"/>
      <c r="O43" s="16"/>
    </row>
    <row r="44" spans="1:17" ht="13.8" x14ac:dyDescent="0.25">
      <c r="A44" s="21">
        <v>36</v>
      </c>
      <c r="B44" s="97" t="str">
        <f>IF('Staffing Rates'!C45=0, " ",'Staffing Rates'!C45)</f>
        <v>MMIS Technical Project Manager - Advanced</v>
      </c>
      <c r="C44" s="96">
        <f>'Staffing Rates'!H45</f>
        <v>153.24</v>
      </c>
      <c r="D44" s="117">
        <v>0</v>
      </c>
      <c r="E44" s="96">
        <f t="shared" si="3"/>
        <v>0</v>
      </c>
      <c r="F44" s="96">
        <f t="shared" si="4"/>
        <v>0</v>
      </c>
      <c r="G44" s="91">
        <f t="shared" si="5"/>
        <v>0</v>
      </c>
      <c r="I44" s="16"/>
      <c r="J44" s="16"/>
      <c r="K44" s="16"/>
      <c r="L44" s="16"/>
      <c r="M44" s="16"/>
      <c r="N44" s="16"/>
      <c r="O44" s="16"/>
    </row>
    <row r="45" spans="1:17" ht="13.8" x14ac:dyDescent="0.25">
      <c r="A45" s="21">
        <v>37</v>
      </c>
      <c r="B45" s="97" t="str">
        <f>IF('Staffing Rates'!C46=0, " ",'Staffing Rates'!C46)</f>
        <v>MMIS Technical Project Manager - Senior</v>
      </c>
      <c r="C45" s="96">
        <f>'Staffing Rates'!H46</f>
        <v>164.82</v>
      </c>
      <c r="D45" s="117">
        <v>0</v>
      </c>
      <c r="E45" s="96">
        <f t="shared" si="3"/>
        <v>0</v>
      </c>
      <c r="F45" s="96">
        <f t="shared" si="4"/>
        <v>0</v>
      </c>
      <c r="G45" s="91">
        <f t="shared" si="5"/>
        <v>0</v>
      </c>
      <c r="I45" s="16"/>
      <c r="J45" s="16"/>
      <c r="K45" s="16"/>
      <c r="L45" s="16"/>
      <c r="M45" s="16"/>
      <c r="N45" s="16"/>
      <c r="O45" s="16"/>
    </row>
    <row r="46" spans="1:17" ht="15.75" customHeight="1" x14ac:dyDescent="0.25">
      <c r="A46" s="21">
        <v>38</v>
      </c>
      <c r="B46" s="97" t="str">
        <f>IF('Staffing Rates'!C47=0, " ",'Staffing Rates'!C47)</f>
        <v>MMIS Publication/Communication Analyst</v>
      </c>
      <c r="C46" s="96">
        <f>'Staffing Rates'!H47</f>
        <v>103.65</v>
      </c>
      <c r="D46" s="117">
        <v>0</v>
      </c>
      <c r="E46" s="96">
        <f t="shared" si="3"/>
        <v>0</v>
      </c>
      <c r="F46" s="96">
        <f t="shared" si="4"/>
        <v>0</v>
      </c>
      <c r="G46" s="91">
        <f t="shared" si="5"/>
        <v>0</v>
      </c>
      <c r="I46" s="16"/>
      <c r="J46" s="16"/>
      <c r="K46" s="16"/>
      <c r="L46" s="16"/>
      <c r="M46" s="16"/>
      <c r="N46" s="16"/>
      <c r="O46" s="16"/>
    </row>
    <row r="47" spans="1:17" ht="15.75" customHeight="1" x14ac:dyDescent="0.25">
      <c r="A47" s="21">
        <v>39</v>
      </c>
      <c r="B47" s="97" t="str">
        <f>IF('Staffing Rates'!C48=0, " ",'Staffing Rates'!C48)</f>
        <v>MMIS Quality Assurance Analyst</v>
      </c>
      <c r="C47" s="96">
        <f>'Staffing Rates'!H48</f>
        <v>111.34</v>
      </c>
      <c r="D47" s="117">
        <v>0</v>
      </c>
      <c r="E47" s="96">
        <f t="shared" si="3"/>
        <v>0</v>
      </c>
      <c r="F47" s="96">
        <f t="shared" si="4"/>
        <v>0</v>
      </c>
      <c r="G47" s="91">
        <f t="shared" si="5"/>
        <v>0</v>
      </c>
      <c r="I47" s="16"/>
      <c r="J47" s="16"/>
      <c r="K47" s="16"/>
      <c r="L47" s="16"/>
      <c r="M47" s="16"/>
      <c r="N47" s="16"/>
      <c r="O47" s="16"/>
    </row>
    <row r="48" spans="1:17" ht="15.75" customHeight="1" x14ac:dyDescent="0.25">
      <c r="A48" s="21">
        <v>40</v>
      </c>
      <c r="B48" s="97" t="str">
        <f>IF('Staffing Rates'!C49=0, " ",'Staffing Rates'!C49)</f>
        <v>MMIS Quality Assurance Analyst - Senior</v>
      </c>
      <c r="C48" s="96">
        <f>'Staffing Rates'!H49</f>
        <v>127.27</v>
      </c>
      <c r="D48" s="117">
        <v>0</v>
      </c>
      <c r="E48" s="96">
        <f t="shared" si="3"/>
        <v>0</v>
      </c>
      <c r="F48" s="96">
        <f t="shared" si="4"/>
        <v>0</v>
      </c>
      <c r="G48" s="91">
        <f t="shared" si="5"/>
        <v>0</v>
      </c>
      <c r="I48" s="16"/>
      <c r="J48" s="16"/>
      <c r="K48" s="16"/>
      <c r="L48" s="16"/>
      <c r="M48" s="16"/>
      <c r="N48" s="16"/>
      <c r="O48" s="16"/>
    </row>
    <row r="49" spans="1:15" ht="15.75" customHeight="1" x14ac:dyDescent="0.25">
      <c r="A49" s="21">
        <v>41</v>
      </c>
      <c r="B49" s="97" t="str">
        <f>IF('Staffing Rates'!C50=0, " ",'Staffing Rates'!C50)</f>
        <v>MMIS Quality Assurance Analyst - Advanced</v>
      </c>
      <c r="C49" s="96">
        <f>'Staffing Rates'!H50</f>
        <v>118.37</v>
      </c>
      <c r="D49" s="117">
        <v>0</v>
      </c>
      <c r="E49" s="96">
        <f t="shared" si="3"/>
        <v>0</v>
      </c>
      <c r="F49" s="96">
        <f t="shared" si="4"/>
        <v>0</v>
      </c>
      <c r="G49" s="91">
        <f t="shared" si="5"/>
        <v>0</v>
      </c>
      <c r="I49" s="16"/>
      <c r="J49" s="16"/>
      <c r="K49" s="16"/>
      <c r="L49" s="16"/>
      <c r="M49" s="16"/>
      <c r="N49" s="16"/>
      <c r="O49" s="16"/>
    </row>
    <row r="50" spans="1:15" ht="15.75" customHeight="1" x14ac:dyDescent="0.25">
      <c r="A50" s="21">
        <v>42</v>
      </c>
      <c r="B50" s="97" t="str">
        <f>IF('Staffing Rates'!C51=0, " ",'Staffing Rates'!C51)</f>
        <v>MMIS Clerk/Service Desk Agent - Manager</v>
      </c>
      <c r="C50" s="96">
        <f>'Staffing Rates'!H51</f>
        <v>120.53</v>
      </c>
      <c r="D50" s="117">
        <v>0</v>
      </c>
      <c r="E50" s="96">
        <f t="shared" si="3"/>
        <v>0</v>
      </c>
      <c r="F50" s="96">
        <f t="shared" si="4"/>
        <v>0</v>
      </c>
      <c r="G50" s="91">
        <f t="shared" si="5"/>
        <v>0</v>
      </c>
      <c r="I50" s="16"/>
      <c r="J50" s="16"/>
      <c r="K50" s="16"/>
      <c r="L50" s="16"/>
      <c r="M50" s="16"/>
      <c r="N50" s="16"/>
      <c r="O50" s="16"/>
    </row>
    <row r="51" spans="1:15" ht="13.8" x14ac:dyDescent="0.25">
      <c r="A51" s="21">
        <v>43</v>
      </c>
      <c r="B51" s="97" t="str">
        <f>IF('Staffing Rates'!C52=0, " ",'Staffing Rates'!C52)</f>
        <v>MMIS Systems Administrator</v>
      </c>
      <c r="C51" s="96">
        <f>'Staffing Rates'!H52</f>
        <v>72.349999999999994</v>
      </c>
      <c r="D51" s="117">
        <v>0</v>
      </c>
      <c r="E51" s="96">
        <f t="shared" si="3"/>
        <v>0</v>
      </c>
      <c r="F51" s="96">
        <f t="shared" si="4"/>
        <v>0</v>
      </c>
      <c r="G51" s="91">
        <f t="shared" si="5"/>
        <v>0</v>
      </c>
      <c r="I51" s="16"/>
      <c r="J51" s="16"/>
      <c r="K51" s="16"/>
      <c r="L51" s="16"/>
      <c r="M51" s="16"/>
      <c r="N51" s="16"/>
      <c r="O51" s="16"/>
    </row>
    <row r="52" spans="1:15" ht="13.8" x14ac:dyDescent="0.25">
      <c r="A52" s="21">
        <v>44</v>
      </c>
      <c r="B52" s="97" t="str">
        <f>IF('Staffing Rates'!C53=0, " ",'Staffing Rates'!C53)</f>
        <v>MMIS Quality Tester</v>
      </c>
      <c r="C52" s="96">
        <f>'Staffing Rates'!H53</f>
        <v>111.95</v>
      </c>
      <c r="D52" s="117">
        <v>0</v>
      </c>
      <c r="E52" s="96">
        <f t="shared" si="3"/>
        <v>0</v>
      </c>
      <c r="F52" s="96">
        <f t="shared" si="4"/>
        <v>0</v>
      </c>
      <c r="G52" s="91">
        <f t="shared" si="5"/>
        <v>0</v>
      </c>
      <c r="I52" s="16"/>
      <c r="J52" s="16"/>
      <c r="K52" s="16"/>
      <c r="L52" s="16"/>
      <c r="M52" s="16"/>
      <c r="N52" s="16"/>
      <c r="O52" s="16"/>
    </row>
    <row r="53" spans="1:15" ht="13.8" x14ac:dyDescent="0.25">
      <c r="A53" s="21">
        <v>45</v>
      </c>
      <c r="B53" s="97" t="str">
        <f>IF('Staffing Rates'!C54=0, " ",'Staffing Rates'!C54)</f>
        <v>MMIS Quality Tester - Advanced</v>
      </c>
      <c r="C53" s="96">
        <f>'Staffing Rates'!H54</f>
        <v>116.78</v>
      </c>
      <c r="D53" s="117">
        <v>0</v>
      </c>
      <c r="E53" s="96">
        <f t="shared" si="3"/>
        <v>0</v>
      </c>
      <c r="F53" s="96">
        <f t="shared" si="4"/>
        <v>0</v>
      </c>
      <c r="G53" s="91">
        <f t="shared" si="5"/>
        <v>0</v>
      </c>
      <c r="I53" s="16"/>
      <c r="J53" s="16"/>
      <c r="K53" s="16"/>
      <c r="L53" s="16"/>
      <c r="M53" s="16"/>
      <c r="N53" s="16"/>
      <c r="O53" s="16"/>
    </row>
    <row r="54" spans="1:15" ht="13.8" x14ac:dyDescent="0.25">
      <c r="A54" s="21">
        <v>46</v>
      </c>
      <c r="B54" s="97" t="str">
        <f>IF('Staffing Rates'!C55=0, " ",'Staffing Rates'!C55)</f>
        <v>MMIS Quality Tester - Senior</v>
      </c>
      <c r="C54" s="96">
        <f>'Staffing Rates'!H55</f>
        <v>120.38</v>
      </c>
      <c r="D54" s="117">
        <v>0</v>
      </c>
      <c r="E54" s="96">
        <f t="shared" si="3"/>
        <v>0</v>
      </c>
      <c r="F54" s="96">
        <f t="shared" si="4"/>
        <v>0</v>
      </c>
      <c r="G54" s="91">
        <f t="shared" si="5"/>
        <v>0</v>
      </c>
      <c r="I54" s="16"/>
      <c r="J54" s="16"/>
      <c r="K54" s="16"/>
      <c r="L54" s="16"/>
      <c r="M54" s="16"/>
      <c r="N54" s="16"/>
      <c r="O54" s="16"/>
    </row>
    <row r="55" spans="1:15" ht="13.8" x14ac:dyDescent="0.25">
      <c r="A55" s="21">
        <v>47</v>
      </c>
      <c r="B55" s="97" t="str">
        <f>IF('Staffing Rates'!C56=0, " ",'Staffing Rates'!C56)</f>
        <v>MMIS Trainer</v>
      </c>
      <c r="C55" s="96">
        <f>'Staffing Rates'!H56</f>
        <v>132.91</v>
      </c>
      <c r="D55" s="117">
        <v>208</v>
      </c>
      <c r="E55" s="96">
        <f t="shared" si="3"/>
        <v>27645.279999999999</v>
      </c>
      <c r="F55" s="96">
        <f t="shared" si="4"/>
        <v>331743.35999999999</v>
      </c>
      <c r="G55" s="91">
        <f t="shared" si="5"/>
        <v>1326973.4399999999</v>
      </c>
      <c r="I55" s="16"/>
      <c r="J55" s="16"/>
      <c r="K55" s="16"/>
      <c r="L55" s="16"/>
      <c r="M55" s="16"/>
      <c r="N55" s="16"/>
      <c r="O55" s="16"/>
    </row>
    <row r="56" spans="1:15" ht="13.8" x14ac:dyDescent="0.25">
      <c r="A56" s="21">
        <v>48</v>
      </c>
      <c r="B56" s="97" t="str">
        <f>IF('Staffing Rates'!C57=0, " ",'Staffing Rates'!C57)</f>
        <v xml:space="preserve"> </v>
      </c>
      <c r="C56" s="96">
        <f>'Staffing Rates'!H57</f>
        <v>0</v>
      </c>
      <c r="D56" s="117"/>
      <c r="E56" s="96">
        <f t="shared" si="3"/>
        <v>0</v>
      </c>
      <c r="F56" s="96">
        <f t="shared" si="4"/>
        <v>0</v>
      </c>
      <c r="G56" s="91">
        <f t="shared" si="5"/>
        <v>0</v>
      </c>
      <c r="I56" s="16"/>
      <c r="J56" s="16"/>
      <c r="K56" s="16"/>
      <c r="L56" s="16"/>
      <c r="M56" s="16"/>
      <c r="N56" s="16"/>
      <c r="O56" s="16"/>
    </row>
    <row r="57" spans="1:15" ht="13.8" x14ac:dyDescent="0.25">
      <c r="A57" s="21">
        <v>49</v>
      </c>
      <c r="B57" s="97" t="str">
        <f>IF('Staffing Rates'!C58=0, " ",'Staffing Rates'!C58)</f>
        <v xml:space="preserve"> </v>
      </c>
      <c r="C57" s="96">
        <f>'Staffing Rates'!H58</f>
        <v>0</v>
      </c>
      <c r="D57" s="117"/>
      <c r="E57" s="96">
        <f t="shared" si="3"/>
        <v>0</v>
      </c>
      <c r="F57" s="96">
        <f t="shared" si="4"/>
        <v>0</v>
      </c>
      <c r="G57" s="91">
        <f t="shared" si="5"/>
        <v>0</v>
      </c>
      <c r="I57" s="16"/>
      <c r="J57" s="16"/>
      <c r="K57" s="16"/>
      <c r="L57" s="16"/>
      <c r="M57" s="16"/>
      <c r="N57" s="16"/>
      <c r="O57" s="16"/>
    </row>
    <row r="58" spans="1:15" thickBot="1" x14ac:dyDescent="0.3">
      <c r="A58" s="21">
        <v>50</v>
      </c>
      <c r="B58" s="97" t="str">
        <f>IF('Staffing Rates'!C59=0, " ",'Staffing Rates'!C59)</f>
        <v xml:space="preserve"> </v>
      </c>
      <c r="C58" s="96">
        <f>'Staffing Rates'!H59</f>
        <v>0</v>
      </c>
      <c r="D58" s="170"/>
      <c r="E58" s="164">
        <f t="shared" si="3"/>
        <v>0</v>
      </c>
      <c r="F58" s="164">
        <f t="shared" si="4"/>
        <v>0</v>
      </c>
      <c r="G58" s="165">
        <f t="shared" si="5"/>
        <v>0</v>
      </c>
      <c r="I58" s="16"/>
      <c r="J58" s="16"/>
      <c r="K58" s="16"/>
      <c r="L58" s="16"/>
      <c r="M58" s="16"/>
      <c r="N58" s="16"/>
      <c r="O58" s="16"/>
    </row>
    <row r="59" spans="1:15" ht="15" thickTop="1" x14ac:dyDescent="0.3">
      <c r="A59" s="5"/>
      <c r="B59" s="276" t="s">
        <v>59</v>
      </c>
      <c r="C59" s="277"/>
      <c r="D59" s="169">
        <f>SUM(D9:D58)</f>
        <v>3744</v>
      </c>
      <c r="E59" s="162">
        <f>SUM(E9:E58)</f>
        <v>445215.04000000004</v>
      </c>
      <c r="F59" s="162">
        <f>SUM(F9:F58)</f>
        <v>5342580.4800000004</v>
      </c>
      <c r="G59" s="22">
        <f>SUM(G9:G58)</f>
        <v>21370321.920000002</v>
      </c>
      <c r="I59" s="16"/>
      <c r="J59" s="16"/>
      <c r="K59" s="16"/>
      <c r="L59" s="16"/>
      <c r="M59" s="16"/>
      <c r="N59" s="16"/>
      <c r="O59" s="16"/>
    </row>
    <row r="60" spans="1:15" x14ac:dyDescent="0.3">
      <c r="A60" s="5"/>
      <c r="B60" s="92"/>
      <c r="C60"/>
      <c r="D60"/>
      <c r="E60"/>
      <c r="F60"/>
      <c r="G60"/>
      <c r="I60" s="16"/>
      <c r="J60" s="16"/>
      <c r="K60" s="16"/>
      <c r="L60" s="16"/>
      <c r="M60" s="16"/>
      <c r="N60" s="16"/>
      <c r="O60" s="16"/>
    </row>
    <row r="61" spans="1:15" x14ac:dyDescent="0.3">
      <c r="A61" s="5"/>
      <c r="B61" s="5"/>
      <c r="C61" s="5"/>
      <c r="D61" s="5"/>
      <c r="E61" s="5"/>
      <c r="F61" s="5"/>
      <c r="G61" s="5"/>
      <c r="I61" s="16"/>
      <c r="J61" s="16"/>
      <c r="K61" s="16"/>
      <c r="L61" s="16"/>
      <c r="M61" s="16"/>
      <c r="N61" s="16"/>
      <c r="O61" s="16"/>
    </row>
    <row r="62" spans="1:15" x14ac:dyDescent="0.3">
      <c r="A62" s="5"/>
      <c r="B62" s="5"/>
      <c r="C62" s="5"/>
      <c r="D62" s="5"/>
      <c r="E62" s="5"/>
      <c r="F62" s="5"/>
      <c r="G62" s="5"/>
      <c r="I62" s="16"/>
      <c r="J62" s="16"/>
      <c r="K62" s="16"/>
      <c r="L62" s="16"/>
      <c r="M62" s="16"/>
      <c r="N62" s="16"/>
      <c r="O62" s="16"/>
    </row>
    <row r="63" spans="1:15" x14ac:dyDescent="0.3">
      <c r="A63" s="5"/>
      <c r="B63" s="5"/>
      <c r="C63" s="5"/>
      <c r="D63" s="5"/>
      <c r="E63" s="5"/>
      <c r="F63" s="5"/>
      <c r="I63" s="16"/>
      <c r="J63" s="16"/>
      <c r="K63" s="16"/>
      <c r="L63" s="16"/>
      <c r="M63" s="16"/>
      <c r="N63" s="16"/>
      <c r="O63" s="16"/>
    </row>
    <row r="64" spans="1:15" x14ac:dyDescent="0.3">
      <c r="A64" s="5"/>
      <c r="B64" s="5"/>
      <c r="C64" s="5"/>
      <c r="D64" s="5"/>
      <c r="E64" s="5"/>
      <c r="F64" s="5"/>
      <c r="I64" s="16"/>
      <c r="J64" s="16"/>
      <c r="K64" s="16"/>
      <c r="L64" s="16"/>
      <c r="M64" s="16"/>
      <c r="N64" s="16"/>
      <c r="O64" s="16"/>
    </row>
    <row r="65" spans="1:15" x14ac:dyDescent="0.3">
      <c r="A65" s="5"/>
      <c r="B65" s="5"/>
      <c r="C65" s="5"/>
      <c r="D65" s="99"/>
      <c r="E65" s="99"/>
      <c r="F65" s="99"/>
      <c r="I65" s="16"/>
      <c r="J65" s="16"/>
      <c r="K65" s="16"/>
      <c r="L65" s="16"/>
      <c r="M65" s="16"/>
      <c r="N65" s="16"/>
      <c r="O65" s="16"/>
    </row>
    <row r="66" spans="1:15" x14ac:dyDescent="0.3">
      <c r="A66" s="5"/>
      <c r="B66" s="5"/>
      <c r="C66" s="5"/>
      <c r="D66" s="98"/>
      <c r="E66" s="98"/>
      <c r="F66" s="98"/>
      <c r="I66" s="16"/>
      <c r="J66" s="16"/>
      <c r="K66" s="16"/>
      <c r="L66" s="16"/>
      <c r="M66" s="16"/>
      <c r="N66" s="16"/>
      <c r="O66" s="16"/>
    </row>
    <row r="67" spans="1:15" x14ac:dyDescent="0.3">
      <c r="A67" s="5"/>
      <c r="B67" s="5"/>
      <c r="C67" s="5"/>
      <c r="D67" s="5"/>
      <c r="E67" s="5"/>
      <c r="F67" s="5"/>
      <c r="I67" s="16"/>
      <c r="J67" s="16"/>
      <c r="K67" s="16"/>
      <c r="L67" s="16"/>
      <c r="M67" s="16"/>
      <c r="N67" s="16"/>
      <c r="O67" s="16"/>
    </row>
    <row r="68" spans="1:15" x14ac:dyDescent="0.3">
      <c r="A68" s="5"/>
      <c r="B68" s="5"/>
      <c r="C68" s="5"/>
      <c r="D68" s="5"/>
      <c r="E68" s="5"/>
      <c r="F68" s="5"/>
      <c r="I68" s="16"/>
      <c r="J68" s="16"/>
      <c r="K68" s="16"/>
      <c r="L68" s="16"/>
      <c r="M68" s="16"/>
      <c r="N68" s="16"/>
      <c r="O68" s="16"/>
    </row>
    <row r="69" spans="1:15" x14ac:dyDescent="0.3">
      <c r="B69" s="5"/>
      <c r="C69" s="5"/>
      <c r="D69" s="5"/>
      <c r="E69" s="5"/>
      <c r="F69" s="5"/>
    </row>
    <row r="70" spans="1:15" x14ac:dyDescent="0.3">
      <c r="B70" s="5"/>
      <c r="C70" s="5"/>
      <c r="D70" s="5"/>
      <c r="E70" s="5"/>
      <c r="F70" s="5"/>
    </row>
    <row r="71" spans="1:15" x14ac:dyDescent="0.3">
      <c r="B71" s="5"/>
      <c r="C71" s="5"/>
      <c r="D71" s="5"/>
      <c r="E71" s="5"/>
      <c r="F71" s="5"/>
    </row>
    <row r="72" spans="1:15" x14ac:dyDescent="0.3">
      <c r="B72" s="5"/>
      <c r="C72" s="5"/>
      <c r="D72" s="5"/>
      <c r="E72" s="5"/>
      <c r="F72" s="5"/>
    </row>
    <row r="73" spans="1:15" x14ac:dyDescent="0.3">
      <c r="B73" s="5"/>
      <c r="C73" s="5"/>
      <c r="D73" s="5"/>
      <c r="E73" s="5"/>
      <c r="F73" s="5"/>
    </row>
    <row r="74" spans="1:15" x14ac:dyDescent="0.3">
      <c r="B74" s="5"/>
      <c r="C74" s="5"/>
      <c r="D74" s="5"/>
      <c r="E74" s="5"/>
      <c r="F74" s="5"/>
    </row>
    <row r="75" spans="1:15" x14ac:dyDescent="0.3">
      <c r="B75" s="5"/>
      <c r="C75" s="5"/>
      <c r="D75" s="5"/>
      <c r="E75" s="5"/>
      <c r="F75" s="5"/>
    </row>
    <row r="76" spans="1:15" x14ac:dyDescent="0.3">
      <c r="B76" s="5"/>
      <c r="C76" s="5"/>
      <c r="D76" s="5"/>
      <c r="E76" s="5"/>
      <c r="F76" s="5"/>
    </row>
    <row r="77" spans="1:15" x14ac:dyDescent="0.3">
      <c r="B77" s="5"/>
      <c r="C77" s="5"/>
      <c r="D77" s="5"/>
      <c r="E77" s="5"/>
      <c r="F77" s="5"/>
    </row>
    <row r="78" spans="1:15" x14ac:dyDescent="0.3">
      <c r="B78" s="5"/>
      <c r="C78" s="5"/>
      <c r="D78" s="5"/>
      <c r="E78" s="5"/>
      <c r="F78" s="5"/>
    </row>
    <row r="79" spans="1:15" x14ac:dyDescent="0.3">
      <c r="B79" s="5"/>
      <c r="C79" s="5"/>
      <c r="D79" s="5"/>
      <c r="E79" s="5"/>
      <c r="F79" s="5"/>
    </row>
    <row r="80" spans="1:15" x14ac:dyDescent="0.3">
      <c r="B80" s="5"/>
      <c r="C80" s="5"/>
      <c r="D80" s="5"/>
      <c r="E80" s="5"/>
      <c r="F80" s="5"/>
    </row>
    <row r="81" spans="2:7" x14ac:dyDescent="0.3">
      <c r="B81" s="5"/>
      <c r="C81" s="5"/>
      <c r="D81" s="5"/>
      <c r="E81" s="5"/>
      <c r="F81" s="5"/>
    </row>
    <row r="82" spans="2:7" x14ac:dyDescent="0.3">
      <c r="B82" s="5"/>
      <c r="C82" s="5"/>
      <c r="D82" s="5"/>
      <c r="E82" s="5"/>
      <c r="F82" s="5"/>
    </row>
    <row r="83" spans="2:7" x14ac:dyDescent="0.3">
      <c r="B83" s="5"/>
      <c r="C83" s="5"/>
      <c r="D83" s="5"/>
      <c r="E83" s="5"/>
      <c r="F83" s="5"/>
    </row>
    <row r="84" spans="2:7" x14ac:dyDescent="0.3">
      <c r="B84" s="5"/>
      <c r="C84" s="5"/>
      <c r="D84" s="5"/>
      <c r="E84" s="5"/>
      <c r="F84" s="5"/>
    </row>
    <row r="85" spans="2:7" x14ac:dyDescent="0.3">
      <c r="B85" s="5"/>
      <c r="C85" s="5"/>
      <c r="D85" s="5"/>
      <c r="E85" s="5"/>
      <c r="F85" s="5"/>
      <c r="G85" s="5"/>
    </row>
    <row r="86" spans="2:7" x14ac:dyDescent="0.3">
      <c r="B86" s="5"/>
      <c r="C86" s="5"/>
      <c r="D86" s="5"/>
      <c r="E86" s="5"/>
      <c r="F86" s="5"/>
      <c r="G86" s="5"/>
    </row>
  </sheetData>
  <sheetProtection algorithmName="SHA-512" hashValue="0YdDdP8PPtqQi6DZCG80JVTB4V53v/eTpc/BYYBR6TECpVN7Fn40ZTNLSoQ69clL0zFoZpIHhVcx+9YrKsq06w==" saltValue="pflsRAg3FN+mVzBHDzzmfA==" spinCount="100000" sheet="1" objects="1" scenarios="1"/>
  <mergeCells count="4">
    <mergeCell ref="F2:G2"/>
    <mergeCell ref="F3:G3"/>
    <mergeCell ref="B59:C59"/>
    <mergeCell ref="B5:G5"/>
  </mergeCells>
  <pageMargins left="0.25" right="0.25" top="0.75" bottom="0.75" header="0.3" footer="0.3"/>
  <pageSetup scale="41" fitToHeight="0" orientation="landscape" horizontalDpi="1200" verticalDpi="1200" r:id="rId1"/>
  <ignoredErrors>
    <ignoredError sqref="B9:C12 E9:F58 C13:C58 B13:B48 B49:B58"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tus xmlns="a96a16d0-9f19-4541-ad7b-08ffe4597614">FINAL. Ready for download to USB</Status>
    <Writer xmlns="a96a16d0-9f19-4541-ad7b-08ffe4597614" xsi:nil="true"/>
    <SME xmlns="a96a16d0-9f19-4541-ad7b-08ffe4597614" xsi:nil="true"/>
    <RequiresSignature xmlns="a96a16d0-9f19-4541-ad7b-08ffe4597614">false</RequiresSignature>
    <Signature xmlns="a96a16d0-9f19-4541-ad7b-08ffe4597614" xsi:nil="true"/>
    <FileStatus xmlns="a96a16d0-9f19-4541-ad7b-08ffe459761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C157D0ABF92E64587A60CC13C2BF4ED" ma:contentTypeVersion="16" ma:contentTypeDescription="Create a new document." ma:contentTypeScope="" ma:versionID="480c0b0e2c2ba805a290a99478a0d3b7">
  <xsd:schema xmlns:xsd="http://www.w3.org/2001/XMLSchema" xmlns:xs="http://www.w3.org/2001/XMLSchema" xmlns:p="http://schemas.microsoft.com/office/2006/metadata/properties" xmlns:ns2="a96a16d0-9f19-4541-ad7b-08ffe4597614" xmlns:ns3="c6418a99-61e1-4124-a424-3792cb006290" targetNamespace="http://schemas.microsoft.com/office/2006/metadata/properties" ma:root="true" ma:fieldsID="8220c2f40af2ab91c32d683ae7a0335c" ns2:_="" ns3:_="">
    <xsd:import namespace="a96a16d0-9f19-4541-ad7b-08ffe4597614"/>
    <xsd:import namespace="c6418a99-61e1-4124-a424-3792cb00629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FileStatus" minOccurs="0"/>
                <xsd:element ref="ns2:Statu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SME" minOccurs="0"/>
                <xsd:element ref="ns2:Writer" minOccurs="0"/>
                <xsd:element ref="ns2:RequiresSignature" minOccurs="0"/>
                <xsd:element ref="ns2:Signatur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6a16d0-9f19-4541-ad7b-08ffe45976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FileStatus" ma:index="12" nillable="true" ma:displayName="File Status" ma:format="Dropdown" ma:internalName="FileStatus">
      <xsd:simpleType>
        <xsd:restriction base="dms:Note">
          <xsd:maxLength value="255"/>
        </xsd:restriction>
      </xsd:simpleType>
    </xsd:element>
    <xsd:element name="Status" ma:index="13" nillable="true" ma:displayName="Status" ma:format="Dropdown" ma:internalName="Status">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SME" ma:index="20" nillable="true" ma:displayName="SME" ma:format="Dropdown" ma:internalName="SME">
      <xsd:simpleType>
        <xsd:restriction base="dms:Note">
          <xsd:maxLength value="255"/>
        </xsd:restriction>
      </xsd:simpleType>
    </xsd:element>
    <xsd:element name="Writer" ma:index="21" nillable="true" ma:displayName="Writer" ma:format="Dropdown" ma:internalName="Writer">
      <xsd:simpleType>
        <xsd:restriction base="dms:Note">
          <xsd:maxLength value="255"/>
        </xsd:restriction>
      </xsd:simpleType>
    </xsd:element>
    <xsd:element name="RequiresSignature" ma:index="22" nillable="true" ma:displayName="Requires Signature" ma:default="0" ma:format="Dropdown" ma:internalName="RequiresSignature">
      <xsd:simpleType>
        <xsd:restriction base="dms:Boolean"/>
      </xsd:simpleType>
    </xsd:element>
    <xsd:element name="Signature" ma:index="23" nillable="true" ma:displayName="Signature" ma:format="Dropdown" ma:internalName="Signatur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6418a99-61e1-4124-a424-3792cb00629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FA860A3-F330-42D2-AF10-22D712CD364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B833BF9-CB1A-4096-ADED-4F80CD2CCCD1}">
  <ds:schemaRefs>
    <ds:schemaRef ds:uri="http://schemas.microsoft.com/sharepoint/v3/contenttype/forms"/>
  </ds:schemaRefs>
</ds:datastoreItem>
</file>

<file path=customXml/itemProps3.xml><?xml version="1.0" encoding="utf-8"?>
<ds:datastoreItem xmlns:ds="http://schemas.openxmlformats.org/officeDocument/2006/customXml" ds:itemID="{60785F93-3F0C-41BA-B33D-5385FD32BB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28</vt:i4>
      </vt:variant>
    </vt:vector>
  </HeadingPairs>
  <TitlesOfParts>
    <vt:vector size="44" baseType="lpstr">
      <vt:lpstr>Title</vt:lpstr>
      <vt:lpstr>Cost Proposal Summary</vt:lpstr>
      <vt:lpstr>Staffing Rates</vt:lpstr>
      <vt:lpstr>Phase-In Transition + Cred. Dev</vt:lpstr>
      <vt:lpstr>Tech M&amp;O Data Mgmt.</vt:lpstr>
      <vt:lpstr>Other Technical Costs</vt:lpstr>
      <vt:lpstr>Mod Pool</vt:lpstr>
      <vt:lpstr>Reimbursements &amp; Claims</vt:lpstr>
      <vt:lpstr>Fiscal Agent &amp; Accounting</vt:lpstr>
      <vt:lpstr>Member Services</vt:lpstr>
      <vt:lpstr>Provider Services</vt:lpstr>
      <vt:lpstr>Credentialing (CVO)</vt:lpstr>
      <vt:lpstr>Call Center &amp; Service Desk</vt:lpstr>
      <vt:lpstr>EVV</vt:lpstr>
      <vt:lpstr>TPL Rec., Cost Avoid., &amp; Post.</vt:lpstr>
      <vt:lpstr>COLD Business Intel &amp; ReportDDI</vt:lpstr>
      <vt:lpstr>'Call Center &amp; Service Desk'!Print_Area</vt:lpstr>
      <vt:lpstr>'Cost Proposal Summary'!Print_Area</vt:lpstr>
      <vt:lpstr>'Credentialing (CVO)'!Print_Area</vt:lpstr>
      <vt:lpstr>EVV!Print_Area</vt:lpstr>
      <vt:lpstr>'Fiscal Agent &amp; Accounting'!Print_Area</vt:lpstr>
      <vt:lpstr>'Member Services'!Print_Area</vt:lpstr>
      <vt:lpstr>'Mod Pool'!Print_Area</vt:lpstr>
      <vt:lpstr>'Other Technical Costs'!Print_Area</vt:lpstr>
      <vt:lpstr>'Phase-In Transition + Cred. Dev'!Print_Area</vt:lpstr>
      <vt:lpstr>'Provider Services'!Print_Area</vt:lpstr>
      <vt:lpstr>'Reimbursements &amp; Claims'!Print_Area</vt:lpstr>
      <vt:lpstr>'Staffing Rates'!Print_Area</vt:lpstr>
      <vt:lpstr>'Tech M&amp;O Data Mgmt.'!Print_Area</vt:lpstr>
      <vt:lpstr>Title!Print_Area</vt:lpstr>
      <vt:lpstr>'TPL Rec., Cost Avoid., &amp; Post.'!Print_Area</vt:lpstr>
      <vt:lpstr>'Call Center &amp; Service Desk'!Print_Titles</vt:lpstr>
      <vt:lpstr>'COLD Business Intel &amp; ReportDDI'!Print_Titles</vt:lpstr>
      <vt:lpstr>'Credentialing (CVO)'!Print_Titles</vt:lpstr>
      <vt:lpstr>EVV!Print_Titles</vt:lpstr>
      <vt:lpstr>'Fiscal Agent &amp; Accounting'!Print_Titles</vt:lpstr>
      <vt:lpstr>'Member Services'!Print_Titles</vt:lpstr>
      <vt:lpstr>'Mod Pool'!Print_Titles</vt:lpstr>
      <vt:lpstr>'Other Technical Costs'!Print_Titles</vt:lpstr>
      <vt:lpstr>'Phase-In Transition + Cred. Dev'!Print_Titles</vt:lpstr>
      <vt:lpstr>'Provider Services'!Print_Titles</vt:lpstr>
      <vt:lpstr>'Reimbursements &amp; Claims'!Print_Titles</vt:lpstr>
      <vt:lpstr>'Tech M&amp;O Data Mgmt.'!Print_Titles</vt:lpstr>
      <vt:lpstr>'TPL Rec., Cost Avoid., &amp; Post.'!Print_Titles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KM</dc:creator>
  <cp:keywords/>
  <dc:description/>
  <cp:lastModifiedBy>Pompa, Bianca</cp:lastModifiedBy>
  <cp:revision/>
  <dcterms:created xsi:type="dcterms:W3CDTF">2015-01-30T02:18:39Z</dcterms:created>
  <dcterms:modified xsi:type="dcterms:W3CDTF">2022-03-02T22:50:46Z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0x010100FC157D0ABF92E64587A60CC13C2BF4ED</vt:lpwstr>
  </property>
</Properties>
</file>